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slicerCaches/slicerCache14.xml" ContentType="application/vnd.ms-excel.slicerCache+xml"/>
  <Override PartName="/xl/slicerCaches/slicerCache1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Daniela\Desktop\"/>
    </mc:Choice>
  </mc:AlternateContent>
  <bookViews>
    <workbookView showSheetTabs="0" xWindow="0" yWindow="0" windowWidth="11595" windowHeight="5670"/>
  </bookViews>
  <sheets>
    <sheet name="Menu" sheetId="8" r:id="rId1"/>
    <sheet name="Gráficos Despesas" sheetId="4" r:id="rId2"/>
    <sheet name="Base Provisão" sheetId="9" state="hidden" r:id="rId3"/>
    <sheet name="Base Despesas" sheetId="2" state="hidden" r:id="rId4"/>
    <sheet name="Gráficos Provisão" sheetId="10" r:id="rId5"/>
    <sheet name="Performance" sheetId="11" r:id="rId6"/>
  </sheets>
  <definedNames>
    <definedName name="_xlnm._FilterDatabase" localSheetId="3" hidden="1">'Base Despesas'!$A$1:$Q$407</definedName>
    <definedName name="_xlnm._FilterDatabase" localSheetId="2" hidden="1">'Base Provisão'!$B$1:$H$61</definedName>
    <definedName name="SegmentaçãodeDados_Ação_Governo">#N/A</definedName>
    <definedName name="SegmentaçãodeDados_ANO">#N/A</definedName>
    <definedName name="SegmentaçãodeDados_ANO1">#N/A</definedName>
    <definedName name="SegmentaçãodeDados_ANO2">#N/A</definedName>
    <definedName name="SegmentaçãodeDados_ANO3">#N/A</definedName>
    <definedName name="SegmentaçãodeDados_Cat._Despesas">#N/A</definedName>
    <definedName name="SegmentaçãodeDados_Categoria">#N/A</definedName>
    <definedName name="SegmentaçãodeDados_Categoria_Despesas">#N/A</definedName>
    <definedName name="SegmentaçãodeDados_Categoria1">#N/A</definedName>
    <definedName name="SegmentaçãodeDados_Categoria2">#N/A</definedName>
    <definedName name="SegmentaçãodeDados_Categoria3">#N/A</definedName>
    <definedName name="SegmentaçãodeDados_Categoria4">#N/A</definedName>
    <definedName name="SegmentaçãodeDados_Descrição_Ação">#N/A</definedName>
    <definedName name="SegmentaçãodeDados_Descrição_Ação1">#N/A</definedName>
    <definedName name="SegmentaçãodeDados_Descrição_Ação2">#N/A</definedName>
  </definedNames>
  <calcPr calcId="152511"/>
  <pivotCaches>
    <pivotCache cacheId="16" r:id="rId7"/>
    <pivotCache cacheId="17" r:id="rId8"/>
    <pivotCache cacheId="18" r:id="rId9"/>
    <pivotCache cacheId="19" r:id="rId10"/>
  </pivotCaches>
  <extLst>
    <ext xmlns:x14="http://schemas.microsoft.com/office/spreadsheetml/2009/9/main" uri="{BBE1A952-AA13-448e-AADC-164F8A28A991}">
      <x14:slicerCaches>
        <x14:slicerCache r:id="rId11"/>
        <x14:slicerCache r:id="rId12"/>
        <x14:slicerCache r:id="rId13"/>
        <x14:slicerCache r:id="rId14"/>
        <x14:slicerCache r:id="rId15"/>
        <x14:slicerCache r:id="rId16"/>
        <x14:slicerCache r:id="rId17"/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</x14:slicerCaches>
    </ext>
    <ext xmlns:x14="http://schemas.microsoft.com/office/spreadsheetml/2009/9/main" uri="{79F54976-1DA5-4618-B147-4CDE4B953A38}">
      <x14:workbookPr/>
    </ext>
  </extLst>
</workbook>
</file>

<file path=xl/calcChain.xml><?xml version="1.0" encoding="utf-8"?>
<calcChain xmlns="http://schemas.openxmlformats.org/spreadsheetml/2006/main">
  <c r="O21" i="11" l="1"/>
  <c r="N21" i="11"/>
  <c r="M21" i="11"/>
  <c r="L21" i="11"/>
  <c r="K21" i="11"/>
  <c r="J21" i="11"/>
  <c r="I21" i="11"/>
  <c r="H21" i="11"/>
  <c r="G21" i="11"/>
  <c r="F21" i="11"/>
  <c r="E21" i="11"/>
  <c r="D21" i="11"/>
  <c r="B8" i="11" l="1"/>
  <c r="M9" i="11" l="1"/>
  <c r="E22" i="11" l="1"/>
  <c r="D9" i="11"/>
  <c r="D10" i="11" s="1"/>
  <c r="F9" i="11"/>
  <c r="J9" i="11"/>
  <c r="N9" i="11"/>
  <c r="G9" i="11"/>
  <c r="K9" i="11"/>
  <c r="O9" i="11"/>
  <c r="H9" i="11"/>
  <c r="L9" i="11"/>
  <c r="E9" i="11"/>
  <c r="I9" i="11"/>
  <c r="D22" i="11"/>
  <c r="F22" i="11" l="1"/>
  <c r="G22" i="11" s="1"/>
  <c r="H22" i="11" s="1"/>
  <c r="I22" i="11" s="1"/>
  <c r="J22" i="11" s="1"/>
  <c r="K22" i="11" s="1"/>
  <c r="L22" i="11" s="1"/>
  <c r="M22" i="11" s="1"/>
  <c r="N22" i="11" s="1"/>
  <c r="O22" i="11" s="1"/>
  <c r="E10" i="11"/>
  <c r="F10" i="11" s="1"/>
  <c r="G10" i="11" s="1"/>
  <c r="H10" i="11" s="1"/>
  <c r="I10" i="11" s="1"/>
  <c r="J10" i="11" s="1"/>
  <c r="K10" i="11" s="1"/>
  <c r="L10" i="11" s="1"/>
  <c r="M10" i="11" s="1"/>
  <c r="N10" i="11" s="1"/>
  <c r="O10" i="11" s="1"/>
  <c r="V194" i="10" l="1"/>
  <c r="E229" i="4"/>
  <c r="F229" i="4" s="1"/>
  <c r="G229" i="4" s="1"/>
  <c r="H229" i="4" s="1"/>
  <c r="I229" i="4" s="1"/>
  <c r="J229" i="4" s="1"/>
  <c r="D229" i="4"/>
  <c r="V189" i="10" l="1"/>
  <c r="V195" i="10"/>
  <c r="X195" i="10" s="1"/>
  <c r="V193" i="10"/>
  <c r="X193" i="10" s="1"/>
  <c r="V192" i="10"/>
  <c r="V191" i="10"/>
  <c r="X191" i="10" s="1"/>
  <c r="V190" i="10"/>
  <c r="X197" i="10"/>
  <c r="X194" i="10"/>
  <c r="X190" i="10"/>
  <c r="AB183" i="10"/>
  <c r="AB182" i="10"/>
  <c r="AB181" i="10"/>
  <c r="AB180" i="10"/>
  <c r="AB179" i="10"/>
  <c r="AB178" i="10"/>
  <c r="AB177" i="10"/>
  <c r="X184" i="10"/>
  <c r="X183" i="10"/>
  <c r="X182" i="10"/>
  <c r="X181" i="10"/>
  <c r="X180" i="10"/>
  <c r="X179" i="10"/>
  <c r="X178" i="10"/>
  <c r="X177" i="10"/>
  <c r="Z184" i="10"/>
  <c r="Z183" i="10"/>
  <c r="Z181" i="10"/>
  <c r="Z180" i="10"/>
  <c r="Z179" i="10"/>
  <c r="AA181" i="10" s="1"/>
  <c r="Z178" i="10"/>
  <c r="Z177" i="10"/>
  <c r="Z176" i="10"/>
  <c r="AA184" i="10"/>
  <c r="Z182" i="10"/>
  <c r="V181" i="10"/>
  <c r="V180" i="10"/>
  <c r="V182" i="10" s="1"/>
  <c r="V178" i="10"/>
  <c r="V177" i="10"/>
  <c r="V176" i="10"/>
  <c r="W194" i="10" l="1"/>
  <c r="W195" i="10" s="1"/>
  <c r="W193" i="10"/>
  <c r="W190" i="10" s="1"/>
  <c r="W191" i="10" s="1"/>
  <c r="X192" i="10"/>
  <c r="AA182" i="10"/>
  <c r="AA180" i="10"/>
  <c r="AA177" i="10" s="1"/>
  <c r="AA178" i="10" s="1"/>
  <c r="Y155" i="10"/>
  <c r="Y153" i="10"/>
  <c r="V165" i="10" s="1"/>
  <c r="Y151" i="10"/>
  <c r="V162" i="10" s="1"/>
  <c r="Y150" i="10"/>
  <c r="V161" i="10" s="1"/>
  <c r="Y149" i="10"/>
  <c r="V164" i="10" s="1"/>
  <c r="Y148" i="10"/>
  <c r="V160" i="10" s="1"/>
  <c r="Y152" i="10" l="1"/>
  <c r="V163" i="10" s="1"/>
  <c r="X152" i="10" l="1"/>
  <c r="X154" i="10" s="1"/>
  <c r="V196" i="10" s="1"/>
  <c r="W152" i="10"/>
  <c r="W154" i="10" s="1"/>
  <c r="V152" i="10"/>
  <c r="X196" i="10" l="1"/>
  <c r="W197" i="10"/>
  <c r="V154" i="10"/>
  <c r="V183" i="10" s="1"/>
  <c r="V179" i="10"/>
  <c r="Y154" i="10"/>
  <c r="V167" i="10" s="1"/>
  <c r="Z151" i="10"/>
  <c r="X161" i="10"/>
  <c r="Z152" i="10"/>
  <c r="V166" i="10"/>
  <c r="X166" i="10" s="1"/>
  <c r="Z150" i="10"/>
  <c r="Z149" i="10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G38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F23" i="11" l="1"/>
  <c r="E23" i="11"/>
  <c r="D23" i="11"/>
  <c r="A14" i="11"/>
  <c r="O11" i="11"/>
  <c r="K11" i="11"/>
  <c r="G11" i="11"/>
  <c r="L11" i="11"/>
  <c r="N11" i="11"/>
  <c r="J11" i="11"/>
  <c r="F11" i="11"/>
  <c r="D11" i="11"/>
  <c r="M11" i="11"/>
  <c r="I11" i="11"/>
  <c r="E11" i="11"/>
  <c r="H11" i="11"/>
  <c r="W181" i="10"/>
  <c r="W182" i="10" s="1"/>
  <c r="W180" i="10"/>
  <c r="W177" i="10" s="1"/>
  <c r="W178" i="10" s="1"/>
  <c r="W184" i="10"/>
  <c r="Z154" i="10"/>
  <c r="X165" i="10"/>
  <c r="X162" i="10"/>
  <c r="Y164" i="10"/>
  <c r="Z164" i="10" s="1"/>
  <c r="X164" i="10"/>
  <c r="Z153" i="10"/>
  <c r="AD141" i="4"/>
  <c r="AB141" i="4"/>
  <c r="AD140" i="4"/>
  <c r="AB140" i="4"/>
  <c r="AC141" i="4"/>
  <c r="AC140" i="4"/>
  <c r="AG91" i="4"/>
  <c r="E24" i="11" l="1"/>
  <c r="E25" i="11" s="1"/>
  <c r="F24" i="11"/>
  <c r="G23" i="11"/>
  <c r="H23" i="11" s="1"/>
  <c r="D24" i="11"/>
  <c r="D25" i="11" s="1"/>
  <c r="H14" i="11"/>
  <c r="H15" i="11" s="1"/>
  <c r="H16" i="11" s="1"/>
  <c r="L14" i="11"/>
  <c r="L15" i="11" s="1"/>
  <c r="L16" i="11" s="1"/>
  <c r="I14" i="11"/>
  <c r="I15" i="11" s="1"/>
  <c r="I16" i="11" s="1"/>
  <c r="F14" i="11"/>
  <c r="F15" i="11" s="1"/>
  <c r="F16" i="11" s="1"/>
  <c r="G14" i="11"/>
  <c r="G15" i="11" s="1"/>
  <c r="G16" i="11" s="1"/>
  <c r="E14" i="11"/>
  <c r="E15" i="11" s="1"/>
  <c r="E16" i="11" s="1"/>
  <c r="M14" i="11"/>
  <c r="M15" i="11" s="1"/>
  <c r="M16" i="11" s="1"/>
  <c r="J14" i="11"/>
  <c r="J15" i="11" s="1"/>
  <c r="J16" i="11" s="1"/>
  <c r="K14" i="11"/>
  <c r="K15" i="11" s="1"/>
  <c r="K16" i="11" s="1"/>
  <c r="D14" i="11"/>
  <c r="D15" i="11" s="1"/>
  <c r="D16" i="11" s="1"/>
  <c r="D17" i="11" s="1"/>
  <c r="D18" i="11" s="1"/>
  <c r="D12" i="11"/>
  <c r="D13" i="11" s="1"/>
  <c r="N14" i="11"/>
  <c r="N15" i="11" s="1"/>
  <c r="N16" i="11" s="1"/>
  <c r="O14" i="11"/>
  <c r="O15" i="11" s="1"/>
  <c r="O16" i="11" s="1"/>
  <c r="W164" i="10"/>
  <c r="W161" i="10" s="1"/>
  <c r="W162" i="10" s="1"/>
  <c r="W165" i="10"/>
  <c r="W166" i="10" s="1"/>
  <c r="X163" i="10"/>
  <c r="AD142" i="4"/>
  <c r="AE141" i="4"/>
  <c r="AC142" i="4"/>
  <c r="AE140" i="4"/>
  <c r="AK46" i="4"/>
  <c r="C52" i="4"/>
  <c r="F25" i="11" l="1"/>
  <c r="F26" i="11"/>
  <c r="G24" i="11"/>
  <c r="I23" i="11"/>
  <c r="E12" i="11"/>
  <c r="E17" i="11"/>
  <c r="E18" i="11" s="1"/>
  <c r="AE142" i="4"/>
  <c r="AC42" i="4"/>
  <c r="G25" i="11" l="1"/>
  <c r="G26" i="11"/>
  <c r="H24" i="11"/>
  <c r="I24" i="11" s="1"/>
  <c r="J23" i="11"/>
  <c r="F17" i="11"/>
  <c r="E13" i="11"/>
  <c r="F12" i="11"/>
  <c r="AI78" i="10"/>
  <c r="AI77" i="10"/>
  <c r="AI76" i="10"/>
  <c r="AI75" i="10"/>
  <c r="AI74" i="10"/>
  <c r="AI73" i="10"/>
  <c r="AI72" i="10"/>
  <c r="AI71" i="10"/>
  <c r="AI70" i="10"/>
  <c r="AI69" i="10"/>
  <c r="AI68" i="10"/>
  <c r="C86" i="10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2" i="9"/>
  <c r="V76" i="10"/>
  <c r="AD80" i="10" s="1"/>
  <c r="V75" i="10"/>
  <c r="AC80" i="10" s="1"/>
  <c r="V74" i="10"/>
  <c r="V73" i="10"/>
  <c r="V72" i="10"/>
  <c r="Z80" i="10" s="1"/>
  <c r="V71" i="10"/>
  <c r="Y80" i="10" s="1"/>
  <c r="V70" i="10"/>
  <c r="V69" i="10"/>
  <c r="V68" i="10"/>
  <c r="V80" i="10" s="1"/>
  <c r="Z67" i="10"/>
  <c r="H25" i="11" l="1"/>
  <c r="H26" i="11"/>
  <c r="I26" i="11"/>
  <c r="I25" i="11"/>
  <c r="K23" i="11"/>
  <c r="J24" i="11"/>
  <c r="F13" i="11"/>
  <c r="G12" i="11"/>
  <c r="G17" i="11"/>
  <c r="F18" i="11"/>
  <c r="AB76" i="10"/>
  <c r="AB74" i="10"/>
  <c r="AB70" i="10"/>
  <c r="AB69" i="10"/>
  <c r="AB73" i="10"/>
  <c r="AB71" i="10"/>
  <c r="AB75" i="10"/>
  <c r="AB68" i="10"/>
  <c r="AB72" i="10"/>
  <c r="AD81" i="10"/>
  <c r="V67" i="10"/>
  <c r="X68" i="10" s="1"/>
  <c r="X80" i="10"/>
  <c r="AB80" i="10"/>
  <c r="W80" i="10"/>
  <c r="W81" i="10" s="1"/>
  <c r="AA80" i="10"/>
  <c r="AA81" i="10" s="1"/>
  <c r="AI67" i="10"/>
  <c r="AK72" i="10" s="1"/>
  <c r="Z81" i="10"/>
  <c r="L23" i="11" l="1"/>
  <c r="K27" i="11"/>
  <c r="K24" i="11"/>
  <c r="J26" i="11"/>
  <c r="J25" i="11"/>
  <c r="G18" i="11"/>
  <c r="H17" i="11"/>
  <c r="G13" i="11"/>
  <c r="H12" i="11"/>
  <c r="AB67" i="10"/>
  <c r="X72" i="10"/>
  <c r="AB81" i="10"/>
  <c r="X73" i="10"/>
  <c r="W68" i="10"/>
  <c r="W69" i="10" s="1"/>
  <c r="W70" i="10" s="1"/>
  <c r="W71" i="10" s="1"/>
  <c r="W72" i="10" s="1"/>
  <c r="W73" i="10" s="1"/>
  <c r="W74" i="10" s="1"/>
  <c r="W75" i="10" s="1"/>
  <c r="X70" i="10"/>
  <c r="X81" i="10"/>
  <c r="AC81" i="10"/>
  <c r="X75" i="10"/>
  <c r="X71" i="10"/>
  <c r="X69" i="10"/>
  <c r="Y81" i="10"/>
  <c r="X76" i="10"/>
  <c r="X74" i="10"/>
  <c r="AK74" i="10"/>
  <c r="AK75" i="10"/>
  <c r="AK77" i="10"/>
  <c r="AK73" i="10"/>
  <c r="AK69" i="10"/>
  <c r="AK78" i="10"/>
  <c r="AJ68" i="10"/>
  <c r="AJ69" i="10" s="1"/>
  <c r="AJ70" i="10" s="1"/>
  <c r="AJ71" i="10" s="1"/>
  <c r="AJ72" i="10" s="1"/>
  <c r="AJ73" i="10" s="1"/>
  <c r="AJ74" i="10" s="1"/>
  <c r="AJ75" i="10" s="1"/>
  <c r="AJ76" i="10" s="1"/>
  <c r="AJ77" i="10" s="1"/>
  <c r="AJ78" i="10" s="1"/>
  <c r="AK76" i="10"/>
  <c r="AK71" i="10"/>
  <c r="AK70" i="10"/>
  <c r="AK68" i="10"/>
  <c r="M23" i="11" l="1"/>
  <c r="K26" i="11"/>
  <c r="K25" i="11"/>
  <c r="L27" i="11"/>
  <c r="L24" i="11"/>
  <c r="H13" i="11"/>
  <c r="I12" i="11"/>
  <c r="H18" i="11"/>
  <c r="I17" i="11"/>
  <c r="AD71" i="10"/>
  <c r="AD74" i="10"/>
  <c r="AD70" i="10"/>
  <c r="AD75" i="10"/>
  <c r="AD73" i="10"/>
  <c r="AD69" i="10"/>
  <c r="AC68" i="10"/>
  <c r="AC69" i="10" s="1"/>
  <c r="AC70" i="10" s="1"/>
  <c r="AC71" i="10" s="1"/>
  <c r="AC72" i="10" s="1"/>
  <c r="AC73" i="10" s="1"/>
  <c r="AC74" i="10" s="1"/>
  <c r="AC75" i="10" s="1"/>
  <c r="AC76" i="10" s="1"/>
  <c r="AD76" i="10"/>
  <c r="AD72" i="10"/>
  <c r="AD68" i="10"/>
  <c r="L26" i="11" l="1"/>
  <c r="L25" i="11"/>
  <c r="N23" i="11"/>
  <c r="M27" i="11"/>
  <c r="M24" i="11"/>
  <c r="I18" i="11"/>
  <c r="J17" i="11"/>
  <c r="I13" i="11"/>
  <c r="J12" i="11"/>
  <c r="G387" i="2"/>
  <c r="F387" i="2"/>
  <c r="D387" i="2"/>
  <c r="G386" i="2"/>
  <c r="F386" i="2"/>
  <c r="D386" i="2"/>
  <c r="G385" i="2"/>
  <c r="F385" i="2"/>
  <c r="D385" i="2"/>
  <c r="G384" i="2"/>
  <c r="F384" i="2"/>
  <c r="D384" i="2"/>
  <c r="G383" i="2"/>
  <c r="F383" i="2"/>
  <c r="D383" i="2"/>
  <c r="N27" i="11" l="1"/>
  <c r="N24" i="11"/>
  <c r="O23" i="11"/>
  <c r="M25" i="11"/>
  <c r="M26" i="11"/>
  <c r="J13" i="11"/>
  <c r="K12" i="11"/>
  <c r="J18" i="11"/>
  <c r="K17" i="11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O27" i="11" l="1"/>
  <c r="O24" i="11"/>
  <c r="N26" i="11"/>
  <c r="N25" i="11"/>
  <c r="K18" i="11"/>
  <c r="L17" i="11"/>
  <c r="K13" i="11"/>
  <c r="L12" i="11"/>
  <c r="AC128" i="4"/>
  <c r="AC129" i="4"/>
  <c r="AC127" i="4"/>
  <c r="AC126" i="4"/>
  <c r="AC125" i="4"/>
  <c r="AC134" i="4"/>
  <c r="AC130" i="4"/>
  <c r="AC135" i="4"/>
  <c r="AC131" i="4"/>
  <c r="AC132" i="4"/>
  <c r="AC133" i="4"/>
  <c r="AG85" i="4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O25" i="11" l="1"/>
  <c r="O26" i="11"/>
  <c r="L18" i="11"/>
  <c r="M17" i="11"/>
  <c r="L13" i="11"/>
  <c r="M12" i="11"/>
  <c r="AC124" i="4"/>
  <c r="AE128" i="4" s="1"/>
  <c r="AC120" i="4"/>
  <c r="AC119" i="4"/>
  <c r="AH91" i="4"/>
  <c r="AC117" i="4"/>
  <c r="AH84" i="4"/>
  <c r="AC98" i="4"/>
  <c r="AC101" i="4"/>
  <c r="AC107" i="4"/>
  <c r="AC113" i="4"/>
  <c r="AH85" i="4"/>
  <c r="AC99" i="4"/>
  <c r="AC102" i="4"/>
  <c r="AC108" i="4"/>
  <c r="AC114" i="4"/>
  <c r="AC96" i="4"/>
  <c r="AC104" i="4"/>
  <c r="AC110" i="4"/>
  <c r="AC116" i="4"/>
  <c r="AC95" i="4"/>
  <c r="AC105" i="4"/>
  <c r="AC111" i="4"/>
  <c r="AG86" i="4"/>
  <c r="AH78" i="4"/>
  <c r="AH77" i="4"/>
  <c r="AJ46" i="4"/>
  <c r="AK47" i="4" s="1"/>
  <c r="AI46" i="4"/>
  <c r="AH46" i="4"/>
  <c r="AG46" i="4"/>
  <c r="AF46" i="4"/>
  <c r="AE46" i="4"/>
  <c r="AD46" i="4"/>
  <c r="AC46" i="4"/>
  <c r="AP44" i="4"/>
  <c r="AP43" i="4"/>
  <c r="AP42" i="4"/>
  <c r="AP41" i="4"/>
  <c r="AC41" i="4"/>
  <c r="AP40" i="4"/>
  <c r="AC40" i="4"/>
  <c r="AP39" i="4"/>
  <c r="AC39" i="4"/>
  <c r="AP38" i="4"/>
  <c r="AC38" i="4"/>
  <c r="AP37" i="4"/>
  <c r="AC37" i="4"/>
  <c r="AP36" i="4"/>
  <c r="AC36" i="4"/>
  <c r="AP35" i="4"/>
  <c r="AC35" i="4"/>
  <c r="AP34" i="4"/>
  <c r="AC34" i="4"/>
  <c r="AG33" i="4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M13" i="11" l="1"/>
  <c r="N12" i="11"/>
  <c r="M18" i="11"/>
  <c r="N17" i="11"/>
  <c r="Z115" i="4"/>
  <c r="AC94" i="4"/>
  <c r="AE126" i="4"/>
  <c r="AD125" i="4"/>
  <c r="AD126" i="4" s="1"/>
  <c r="AD127" i="4" s="1"/>
  <c r="AD128" i="4" s="1"/>
  <c r="AD129" i="4" s="1"/>
  <c r="AD130" i="4" s="1"/>
  <c r="AD131" i="4" s="1"/>
  <c r="AD132" i="4" s="1"/>
  <c r="AD133" i="4" s="1"/>
  <c r="AD134" i="4" s="1"/>
  <c r="AD135" i="4" s="1"/>
  <c r="AE129" i="4"/>
  <c r="AE127" i="4"/>
  <c r="AC118" i="4"/>
  <c r="AD119" i="4" s="1"/>
  <c r="AD120" i="4" s="1"/>
  <c r="AC33" i="4"/>
  <c r="AE42" i="4" s="1"/>
  <c r="AK55" i="4"/>
  <c r="AK54" i="4"/>
  <c r="AI42" i="4"/>
  <c r="AI41" i="4"/>
  <c r="AI37" i="4"/>
  <c r="AI40" i="4"/>
  <c r="AI36" i="4"/>
  <c r="AI39" i="4"/>
  <c r="AI35" i="4"/>
  <c r="AI38" i="4"/>
  <c r="AI34" i="4"/>
  <c r="Z89" i="10"/>
  <c r="Y88" i="10"/>
  <c r="AB89" i="10"/>
  <c r="X89" i="10"/>
  <c r="AB88" i="10"/>
  <c r="X88" i="10"/>
  <c r="Z88" i="10"/>
  <c r="V88" i="10"/>
  <c r="Y89" i="10"/>
  <c r="AA89" i="10"/>
  <c r="W89" i="10"/>
  <c r="AA88" i="10"/>
  <c r="W88" i="10"/>
  <c r="V89" i="10"/>
  <c r="AC89" i="10"/>
  <c r="AC88" i="10"/>
  <c r="AC115" i="4"/>
  <c r="AD116" i="4" s="1"/>
  <c r="AD117" i="4" s="1"/>
  <c r="AC106" i="4"/>
  <c r="AD107" i="4" s="1"/>
  <c r="AD108" i="4" s="1"/>
  <c r="AC103" i="4"/>
  <c r="AD104" i="4" s="1"/>
  <c r="AD105" i="4" s="1"/>
  <c r="AC112" i="4"/>
  <c r="AD113" i="4" s="1"/>
  <c r="AD114" i="4" s="1"/>
  <c r="AE135" i="4"/>
  <c r="AE125" i="4"/>
  <c r="AE132" i="4"/>
  <c r="AE133" i="4"/>
  <c r="AE134" i="4"/>
  <c r="AE131" i="4"/>
  <c r="AE130" i="4"/>
  <c r="AC100" i="4"/>
  <c r="AD101" i="4" s="1"/>
  <c r="AD102" i="4" s="1"/>
  <c r="AI55" i="4"/>
  <c r="AF54" i="4"/>
  <c r="AJ54" i="4"/>
  <c r="AF55" i="4"/>
  <c r="AJ55" i="4"/>
  <c r="AC54" i="4"/>
  <c r="AG54" i="4"/>
  <c r="AC55" i="4"/>
  <c r="AG55" i="4"/>
  <c r="AH76" i="4"/>
  <c r="AI77" i="4" s="1"/>
  <c r="AI78" i="4" s="1"/>
  <c r="AC97" i="4"/>
  <c r="AD98" i="4" s="1"/>
  <c r="AD99" i="4" s="1"/>
  <c r="AD54" i="4"/>
  <c r="AH54" i="4"/>
  <c r="AD55" i="4"/>
  <c r="AH55" i="4"/>
  <c r="AF47" i="4"/>
  <c r="AE54" i="4"/>
  <c r="AI54" i="4"/>
  <c r="AE55" i="4"/>
  <c r="AC109" i="4"/>
  <c r="AD110" i="4" s="1"/>
  <c r="AD111" i="4" s="1"/>
  <c r="AD47" i="4"/>
  <c r="AH47" i="4"/>
  <c r="AE47" i="4"/>
  <c r="AJ47" i="4"/>
  <c r="AG87" i="4"/>
  <c r="AH86" i="4"/>
  <c r="AI47" i="4"/>
  <c r="AP33" i="4"/>
  <c r="AR42" i="4" s="1"/>
  <c r="AG47" i="4"/>
  <c r="N18" i="11" l="1"/>
  <c r="O17" i="11"/>
  <c r="O18" i="11" s="1"/>
  <c r="N13" i="11"/>
  <c r="O12" i="11"/>
  <c r="O13" i="11" s="1"/>
  <c r="AD95" i="4"/>
  <c r="AD96" i="4" s="1"/>
  <c r="Z114" i="4"/>
  <c r="Z116" i="4" s="1"/>
  <c r="K230" i="4" s="1"/>
  <c r="AJ77" i="4"/>
  <c r="AJ78" i="4"/>
  <c r="AE36" i="4"/>
  <c r="AE119" i="4"/>
  <c r="AE120" i="4"/>
  <c r="J230" i="4" s="1"/>
  <c r="Z90" i="10"/>
  <c r="AK56" i="4"/>
  <c r="AL55" i="4"/>
  <c r="AL54" i="4"/>
  <c r="AA90" i="10"/>
  <c r="AC90" i="10"/>
  <c r="W90" i="10"/>
  <c r="AB90" i="10"/>
  <c r="AD88" i="10"/>
  <c r="V90" i="10"/>
  <c r="AD89" i="10"/>
  <c r="X90" i="10"/>
  <c r="Y90" i="10"/>
  <c r="AI33" i="4"/>
  <c r="AJ34" i="4" s="1"/>
  <c r="AJ35" i="4" s="1"/>
  <c r="AJ36" i="4" s="1"/>
  <c r="AJ37" i="4" s="1"/>
  <c r="AJ38" i="4" s="1"/>
  <c r="AJ39" i="4" s="1"/>
  <c r="AJ40" i="4" s="1"/>
  <c r="AJ41" i="4" s="1"/>
  <c r="AE105" i="4"/>
  <c r="E230" i="4" s="1"/>
  <c r="AE107" i="4"/>
  <c r="AE104" i="4"/>
  <c r="AE108" i="4"/>
  <c r="F230" i="4" s="1"/>
  <c r="AE117" i="4"/>
  <c r="I230" i="4" s="1"/>
  <c r="AE116" i="4"/>
  <c r="AC56" i="4"/>
  <c r="AE114" i="4"/>
  <c r="H230" i="4" s="1"/>
  <c r="AE101" i="4"/>
  <c r="AE102" i="4"/>
  <c r="D230" i="4" s="1"/>
  <c r="AE113" i="4"/>
  <c r="AR34" i="4"/>
  <c r="AI56" i="4"/>
  <c r="AE37" i="4"/>
  <c r="AE35" i="4"/>
  <c r="AE39" i="4"/>
  <c r="AE98" i="4"/>
  <c r="AE34" i="4"/>
  <c r="AH56" i="4"/>
  <c r="AE99" i="4"/>
  <c r="C230" i="4" s="1"/>
  <c r="AF56" i="4"/>
  <c r="AD34" i="4"/>
  <c r="AD35" i="4" s="1"/>
  <c r="AD36" i="4" s="1"/>
  <c r="AD37" i="4" s="1"/>
  <c r="AD38" i="4" s="1"/>
  <c r="AD39" i="4" s="1"/>
  <c r="AD40" i="4" s="1"/>
  <c r="AD41" i="4" s="1"/>
  <c r="AD42" i="4" s="1"/>
  <c r="AD56" i="4"/>
  <c r="AG56" i="4"/>
  <c r="AJ56" i="4"/>
  <c r="AE56" i="4"/>
  <c r="AE110" i="4"/>
  <c r="AE38" i="4"/>
  <c r="AE41" i="4"/>
  <c r="AR38" i="4"/>
  <c r="AE111" i="4"/>
  <c r="G230" i="4" s="1"/>
  <c r="AR40" i="4"/>
  <c r="AR36" i="4"/>
  <c r="AR37" i="4"/>
  <c r="AG88" i="4"/>
  <c r="AH87" i="4"/>
  <c r="AE40" i="4"/>
  <c r="AR44" i="4"/>
  <c r="AR35" i="4"/>
  <c r="AQ34" i="4"/>
  <c r="AQ35" i="4" s="1"/>
  <c r="AQ36" i="4" s="1"/>
  <c r="AQ37" i="4" s="1"/>
  <c r="AQ38" i="4" s="1"/>
  <c r="AQ39" i="4" s="1"/>
  <c r="AQ40" i="4" s="1"/>
  <c r="AQ41" i="4" s="1"/>
  <c r="AQ42" i="4" s="1"/>
  <c r="AQ43" i="4" s="1"/>
  <c r="AQ44" i="4" s="1"/>
  <c r="AR43" i="4"/>
  <c r="AR39" i="4"/>
  <c r="AR41" i="4"/>
  <c r="AK37" i="4" l="1"/>
  <c r="AK41" i="4"/>
  <c r="AK40" i="4"/>
  <c r="AK39" i="4"/>
  <c r="AK38" i="4"/>
  <c r="AK42" i="4"/>
  <c r="AK35" i="4"/>
  <c r="AK36" i="4"/>
  <c r="AL56" i="4"/>
  <c r="AD90" i="10"/>
  <c r="AK34" i="4"/>
  <c r="AH88" i="4"/>
  <c r="AG89" i="4"/>
  <c r="AG90" i="4" l="1"/>
  <c r="AH90" i="4" s="1"/>
  <c r="AH89" i="4"/>
  <c r="AH83" i="4" l="1"/>
  <c r="AJ89" i="4" s="1"/>
  <c r="AI84" i="4" l="1"/>
  <c r="AI85" i="4" s="1"/>
  <c r="AI86" i="4" s="1"/>
  <c r="AI87" i="4" s="1"/>
  <c r="AI88" i="4" s="1"/>
  <c r="AI89" i="4" s="1"/>
  <c r="AI90" i="4" s="1"/>
  <c r="AI91" i="4" s="1"/>
  <c r="AJ91" i="4"/>
  <c r="AJ85" i="4"/>
  <c r="AJ84" i="4"/>
  <c r="AJ86" i="4"/>
  <c r="AJ87" i="4"/>
  <c r="AJ88" i="4"/>
  <c r="AJ90" i="4"/>
  <c r="X169" i="10"/>
  <c r="X170" i="10"/>
  <c r="X167" i="10"/>
  <c r="Y166" i="10"/>
  <c r="X171" i="10"/>
  <c r="X168" i="10"/>
  <c r="V172" i="10"/>
  <c r="X172" i="10" s="1"/>
  <c r="W168" i="10"/>
  <c r="W169" i="10" s="1"/>
  <c r="W170" i="10" s="1"/>
  <c r="W171" i="10" s="1"/>
  <c r="W172" i="10" l="1"/>
</calcChain>
</file>

<file path=xl/sharedStrings.xml><?xml version="1.0" encoding="utf-8"?>
<sst xmlns="http://schemas.openxmlformats.org/spreadsheetml/2006/main" count="5287" uniqueCount="256">
  <si>
    <t>Ação Governo</t>
  </si>
  <si>
    <t>Categoria Econômica Despesa</t>
  </si>
  <si>
    <t>Categoria Item Informação</t>
  </si>
  <si>
    <t>Item Informação</t>
  </si>
  <si>
    <t>Métrica</t>
  </si>
  <si>
    <t>Mês Lançamento</t>
  </si>
  <si>
    <t>RESTOS A PAGAR</t>
  </si>
  <si>
    <t>40</t>
  </si>
  <si>
    <t>RESTOS A PAGAR NAO PROCESSADOS INSCRITOS</t>
  </si>
  <si>
    <t>Movimento (Moeda Origem Conta Contábil)</t>
  </si>
  <si>
    <t>JAN/2013</t>
  </si>
  <si>
    <t>00PI</t>
  </si>
  <si>
    <t>3</t>
  </si>
  <si>
    <t>DESPESA</t>
  </si>
  <si>
    <t>25</t>
  </si>
  <si>
    <t>DESPESAS LIQUIDADAS</t>
  </si>
  <si>
    <t>OUT/2016</t>
  </si>
  <si>
    <t>000/2017</t>
  </si>
  <si>
    <t>1H10</t>
  </si>
  <si>
    <t>4</t>
  </si>
  <si>
    <t>DEZ/2011</t>
  </si>
  <si>
    <t>OUT/2010</t>
  </si>
  <si>
    <t>NOV/2010</t>
  </si>
  <si>
    <t>DEZ/2010</t>
  </si>
  <si>
    <t>35</t>
  </si>
  <si>
    <t>RESTOS A PAGAR PROCESSADOS INSCRITOS</t>
  </si>
  <si>
    <t>000/2011</t>
  </si>
  <si>
    <t>JUN/2011</t>
  </si>
  <si>
    <t>000/2012</t>
  </si>
  <si>
    <t>2095</t>
  </si>
  <si>
    <t>000/2013</t>
  </si>
  <si>
    <t>20RG</t>
  </si>
  <si>
    <t>20RL</t>
  </si>
  <si>
    <t>JAN/2017</t>
  </si>
  <si>
    <t>FEV/2017</t>
  </si>
  <si>
    <t>MAR/2017</t>
  </si>
  <si>
    <t>ABR/2017</t>
  </si>
  <si>
    <t>MAI/2017</t>
  </si>
  <si>
    <t>JUN/2017</t>
  </si>
  <si>
    <t>JUL/2017</t>
  </si>
  <si>
    <t>AGO/2017</t>
  </si>
  <si>
    <t>SET/2017</t>
  </si>
  <si>
    <t>OUT/2017</t>
  </si>
  <si>
    <t>NOV/2017</t>
  </si>
  <si>
    <t>DEZ/2017</t>
  </si>
  <si>
    <t>FEV/2016</t>
  </si>
  <si>
    <t>MAR/2016</t>
  </si>
  <si>
    <t>ABR/2016</t>
  </si>
  <si>
    <t>MAI/2016</t>
  </si>
  <si>
    <t>JUN/2016</t>
  </si>
  <si>
    <t>JUL/2016</t>
  </si>
  <si>
    <t>AGO/2016</t>
  </si>
  <si>
    <t>SET/2016</t>
  </si>
  <si>
    <t>NOV/2016</t>
  </si>
  <si>
    <t>DEZ/2016</t>
  </si>
  <si>
    <t>JAN/2015</t>
  </si>
  <si>
    <t>FEV/2015</t>
  </si>
  <si>
    <t>MAR/2015</t>
  </si>
  <si>
    <t>ABR/2015</t>
  </si>
  <si>
    <t>MAI/2015</t>
  </si>
  <si>
    <t>JUN/2015</t>
  </si>
  <si>
    <t>JUL/2015</t>
  </si>
  <si>
    <t>AGO/2015</t>
  </si>
  <si>
    <t>SET/2015</t>
  </si>
  <si>
    <t>OUT/2015</t>
  </si>
  <si>
    <t>NOV/2015</t>
  </si>
  <si>
    <t>DEZ/2015</t>
  </si>
  <si>
    <t>JAN/2014</t>
  </si>
  <si>
    <t>FEV/2014</t>
  </si>
  <si>
    <t>MAR/2014</t>
  </si>
  <si>
    <t>ABR/2014</t>
  </si>
  <si>
    <t>MAI/2014</t>
  </si>
  <si>
    <t>JUN/2014</t>
  </si>
  <si>
    <t>JUL/2014</t>
  </si>
  <si>
    <t>AGO/2014</t>
  </si>
  <si>
    <t>SET/2014</t>
  </si>
  <si>
    <t>OUT/2014</t>
  </si>
  <si>
    <t>NOV/2014</t>
  </si>
  <si>
    <t>DEZ/2014</t>
  </si>
  <si>
    <t>FEV/2013</t>
  </si>
  <si>
    <t>MAR/2013</t>
  </si>
  <si>
    <t>ABR/2013</t>
  </si>
  <si>
    <t>MAI/2013</t>
  </si>
  <si>
    <t>JUN/2013</t>
  </si>
  <si>
    <t>JUL/2013</t>
  </si>
  <si>
    <t>AGO/2013</t>
  </si>
  <si>
    <t>SET/2013</t>
  </si>
  <si>
    <t>OUT/2013</t>
  </si>
  <si>
    <t>NOV/2013</t>
  </si>
  <si>
    <t>DEZ/2013</t>
  </si>
  <si>
    <t>JAN/2012</t>
  </si>
  <si>
    <t>FEV/2012</t>
  </si>
  <si>
    <t>MAR/2012</t>
  </si>
  <si>
    <t>ABR/2012</t>
  </si>
  <si>
    <t>MAI/2012</t>
  </si>
  <si>
    <t>JUN/2012</t>
  </si>
  <si>
    <t>JUL/2012</t>
  </si>
  <si>
    <t>AGO/2012</t>
  </si>
  <si>
    <t>SET/2012</t>
  </si>
  <si>
    <t>OUT/2012</t>
  </si>
  <si>
    <t>NOV/2012</t>
  </si>
  <si>
    <t>DEZ/2012</t>
  </si>
  <si>
    <t>000/2016</t>
  </si>
  <si>
    <t>000/2015</t>
  </si>
  <si>
    <t>000/2014</t>
  </si>
  <si>
    <t>20RW</t>
  </si>
  <si>
    <t>2992</t>
  </si>
  <si>
    <t>JAN/2011</t>
  </si>
  <si>
    <t>FEV/2011</t>
  </si>
  <si>
    <t>MAR/2011</t>
  </si>
  <si>
    <t>ABR/2011</t>
  </si>
  <si>
    <t>MAI/2011</t>
  </si>
  <si>
    <t>JUL/2011</t>
  </si>
  <si>
    <t>AGO/2011</t>
  </si>
  <si>
    <t>SET/2011</t>
  </si>
  <si>
    <t>OUT/2011</t>
  </si>
  <si>
    <t>NOV/2011</t>
  </si>
  <si>
    <t>JUN/2010</t>
  </si>
  <si>
    <t>JUL/2010</t>
  </si>
  <si>
    <t>AGO/2010</t>
  </si>
  <si>
    <t>SET/2010</t>
  </si>
  <si>
    <t>2994</t>
  </si>
  <si>
    <t>4572</t>
  </si>
  <si>
    <t>6301</t>
  </si>
  <si>
    <t>6358</t>
  </si>
  <si>
    <t>6380</t>
  </si>
  <si>
    <t>8650</t>
  </si>
  <si>
    <t>8744</t>
  </si>
  <si>
    <t>Descrição Ação</t>
  </si>
  <si>
    <t>Categoria Despesas</t>
  </si>
  <si>
    <t>Valor</t>
  </si>
  <si>
    <t>ANO</t>
  </si>
  <si>
    <t>PNAE</t>
  </si>
  <si>
    <t>EXPANSAO</t>
  </si>
  <si>
    <t xml:space="preserve">CAPACITACAO </t>
  </si>
  <si>
    <t xml:space="preserve">FOMENTO A PROJETOS </t>
  </si>
  <si>
    <t xml:space="preserve">ASSISTENCIA </t>
  </si>
  <si>
    <t xml:space="preserve">REESTRUTURACAO DA REDE </t>
  </si>
  <si>
    <t xml:space="preserve">APOIO A FORMACAO 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</si>
  <si>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</si>
  <si>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</si>
  <si>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</si>
  <si>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</si>
  <si>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</si>
  <si>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</si>
  <si>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</si>
  <si>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</si>
  <si>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</si>
  <si>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</si>
  <si>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</si>
  <si>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</si>
  <si>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</si>
  <si>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000</t>
  </si>
  <si>
    <t>CORRENTES</t>
  </si>
  <si>
    <t>CAPITAL</t>
  </si>
  <si>
    <t>2016</t>
  </si>
  <si>
    <t>2017</t>
  </si>
  <si>
    <t>2011</t>
  </si>
  <si>
    <t>2010</t>
  </si>
  <si>
    <t>2012</t>
  </si>
  <si>
    <t>2013</t>
  </si>
  <si>
    <t>2015</t>
  </si>
  <si>
    <t>2014</t>
  </si>
  <si>
    <t>Ano</t>
  </si>
  <si>
    <t>%</t>
  </si>
  <si>
    <t>Chave 1</t>
  </si>
  <si>
    <t>Total</t>
  </si>
  <si>
    <t>Rótulos de Linha</t>
  </si>
  <si>
    <t>Total Geral</t>
  </si>
  <si>
    <t>Soma de Valor</t>
  </si>
  <si>
    <t>Categoria</t>
  </si>
  <si>
    <t xml:space="preserve">ACERVO </t>
  </si>
  <si>
    <t>FOMENTO AO DESENV</t>
  </si>
  <si>
    <t>Rótulos de Coluna</t>
  </si>
  <si>
    <t xml:space="preserve">FUNC DA EDUCACAO </t>
  </si>
  <si>
    <t xml:space="preserve">FUNC DE INSTITUICOES </t>
  </si>
  <si>
    <t xml:space="preserve">Acervo </t>
  </si>
  <si>
    <t xml:space="preserve">Apoio a formacao </t>
  </si>
  <si>
    <t xml:space="preserve">Assistencia </t>
  </si>
  <si>
    <t xml:space="preserve">Capacitacao </t>
  </si>
  <si>
    <t>Expansao</t>
  </si>
  <si>
    <t xml:space="preserve">Fomento a projetos </t>
  </si>
  <si>
    <t>Fomento ao desenv</t>
  </si>
  <si>
    <t xml:space="preserve">Func da educacao </t>
  </si>
  <si>
    <t xml:space="preserve">Func de instituicoes </t>
  </si>
  <si>
    <t>Pnae</t>
  </si>
  <si>
    <t xml:space="preserve">Reestruturacao da rede </t>
  </si>
  <si>
    <t>(Vários itens)</t>
  </si>
  <si>
    <t>Correntes</t>
  </si>
  <si>
    <t>RAP</t>
  </si>
  <si>
    <t>LIQUIDADAS</t>
  </si>
  <si>
    <t>Cat. Despesas</t>
  </si>
  <si>
    <t>TOTAL</t>
  </si>
  <si>
    <t>Chave 2</t>
  </si>
  <si>
    <t>Liquidadas</t>
  </si>
  <si>
    <t>Rap</t>
  </si>
  <si>
    <t>Chave 3</t>
  </si>
  <si>
    <t>000/2018</t>
  </si>
  <si>
    <t>FEV/2018</t>
  </si>
  <si>
    <t>MAR/2018</t>
  </si>
  <si>
    <t>Capital</t>
  </si>
  <si>
    <t>Painel Financeiro</t>
  </si>
  <si>
    <t>Lançamento</t>
  </si>
  <si>
    <t>Movimento R$ (Conta Contábil)</t>
  </si>
  <si>
    <t>Despesas 2010-2018</t>
  </si>
  <si>
    <t>Provisão 2010-2018</t>
  </si>
  <si>
    <t>Soma de Movimento R$ (Conta Contábil)</t>
  </si>
  <si>
    <t>CORRENTE</t>
  </si>
  <si>
    <t xml:space="preserve">Categoria </t>
  </si>
  <si>
    <t>ACUM</t>
  </si>
  <si>
    <t>Chave 4</t>
  </si>
  <si>
    <t>(Tudo)</t>
  </si>
  <si>
    <t>Dotação Autorizada</t>
  </si>
  <si>
    <t>60% dos Créditos</t>
  </si>
  <si>
    <t>.--Despesas Sistêmicas</t>
  </si>
  <si>
    <t>.--Estagiários</t>
  </si>
  <si>
    <t>Dotação Atualizada</t>
  </si>
  <si>
    <t>Créditos Liberados</t>
  </si>
  <si>
    <t>Saldo de Créditos a Liberar</t>
  </si>
  <si>
    <t>Saldo de Créditos a Liberar dos 60%</t>
  </si>
  <si>
    <t>Créditos Bloqueados</t>
  </si>
  <si>
    <t>.-Funcionamento da EPT</t>
  </si>
  <si>
    <t>.-Assistência Bolsas</t>
  </si>
  <si>
    <t>.-Assistência Outros</t>
  </si>
  <si>
    <t>.-Capacitação Servidores</t>
  </si>
  <si>
    <t>Outros</t>
  </si>
  <si>
    <t>Acaraú</t>
  </si>
  <si>
    <t>Todos</t>
  </si>
  <si>
    <t>Acumulado</t>
  </si>
  <si>
    <t>L</t>
  </si>
  <si>
    <t>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</si>
  <si>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</si>
  <si>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</si>
  <si>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</si>
  <si>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</si>
  <si>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</si>
  <si>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</si>
  <si>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</si>
  <si>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</si>
  <si>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</si>
  <si>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</si>
  <si>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</si>
  <si>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</si>
  <si>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Orç_M</t>
  </si>
  <si>
    <t>Orç_A</t>
  </si>
  <si>
    <t>Liquidada</t>
  </si>
  <si>
    <t>Desp_M</t>
  </si>
  <si>
    <t>Desp_A</t>
  </si>
  <si>
    <t>Sazonalidade_Desp</t>
  </si>
  <si>
    <t>Desp_Total</t>
  </si>
  <si>
    <t>Desp_Total_A</t>
  </si>
  <si>
    <t>Desp_Total_A'</t>
  </si>
  <si>
    <t>Cenários</t>
  </si>
  <si>
    <t>2017000</t>
  </si>
  <si>
    <t xml:space="preserve">Performance </t>
  </si>
  <si>
    <t>Dotação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</si>
</sst>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.00;\(#,##0.00\)"/>
    <numFmt numFmtId="165" formatCode="_-* #,##0_-;\-* #,##0_-;_-* &quot;-&quot;??_-;_-@_-"/>
    <numFmt numFmtId="166" formatCode="_-* #,##0.0_-;\-* #,##0.0_-;_-* &quot;-&quot;??_-;_-@_-"/>
    <numFmt numFmtId="167" formatCode="_-* #,##0.0_-;\-* #,##0.0_-;_-* &quot;-&quot;?_-;_-@_-"/>
  </numFmts>
  <fonts count="20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u/>
      <sz val="48"/>
      <color theme="4" tint="-0.499984740745262"/>
      <name val="Monotype Corsiva"/>
      <family val="4"/>
    </font>
    <font>
      <u/>
      <sz val="20"/>
      <color theme="1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i/>
      <u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u/>
      <sz val="10"/>
      <color theme="0"/>
      <name val="Arial"/>
      <family val="2"/>
    </font>
    <font>
      <b/>
      <i/>
      <u val="singleAccounting"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6688C1"/>
      </patternFill>
    </fill>
    <fill>
      <patternFill patternType="solid">
        <fgColor rgb="FFDEECFA"/>
      </patternFill>
    </fill>
    <fill>
      <gradientFill degree="90">
        <stop position="0">
          <color rgb="FFC0C0C0"/>
        </stop>
        <stop position="1">
          <color rgb="FF808080"/>
        </stop>
      </gradientFill>
    </fill>
    <fill>
      <patternFill patternType="solid">
        <fgColor rgb="FFFFFF0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808080"/>
      </left>
      <right/>
      <top/>
      <bottom style="thin">
        <color rgb="FFC0C0C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</cellStyleXfs>
  <cellXfs count="84">
    <xf numFmtId="0" fontId="0" fillId="0" borderId="0" xfId="0"/>
    <xf numFmtId="0" fontId="4" fillId="4" borderId="2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left" vertical="center" wrapText="1"/>
    </xf>
    <xf numFmtId="164" fontId="3" fillId="3" borderId="3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165" fontId="0" fillId="0" borderId="0" xfId="1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9" fontId="0" fillId="0" borderId="0" xfId="2" applyFont="1"/>
    <xf numFmtId="9" fontId="6" fillId="0" borderId="0" xfId="2" applyFont="1"/>
    <xf numFmtId="0" fontId="6" fillId="0" borderId="0" xfId="0" applyFont="1" applyAlignment="1">
      <alignment horizontal="center"/>
    </xf>
    <xf numFmtId="165" fontId="8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3" fontId="0" fillId="0" borderId="0" xfId="0" applyNumberFormat="1"/>
    <xf numFmtId="0" fontId="0" fillId="0" borderId="0" xfId="0" applyAlignment="1">
      <alignment horizontal="left"/>
    </xf>
    <xf numFmtId="166" fontId="8" fillId="0" borderId="0" xfId="2" applyNumberFormat="1" applyFont="1"/>
    <xf numFmtId="0" fontId="6" fillId="0" borderId="0" xfId="0" applyFont="1"/>
    <xf numFmtId="3" fontId="8" fillId="0" borderId="0" xfId="0" applyNumberFormat="1" applyFont="1"/>
    <xf numFmtId="166" fontId="0" fillId="0" borderId="0" xfId="1" applyNumberFormat="1" applyFont="1"/>
    <xf numFmtId="166" fontId="8" fillId="0" borderId="0" xfId="0" applyNumberFormat="1" applyFont="1"/>
    <xf numFmtId="167" fontId="0" fillId="0" borderId="0" xfId="0" applyNumberFormat="1"/>
    <xf numFmtId="0" fontId="0" fillId="0" borderId="0" xfId="0" pivotButton="1"/>
    <xf numFmtId="0" fontId="8" fillId="6" borderId="6" xfId="0" applyFont="1" applyFill="1" applyBorder="1" applyAlignment="1">
      <alignment horizontal="center"/>
    </xf>
    <xf numFmtId="0" fontId="9" fillId="0" borderId="0" xfId="0" applyFont="1"/>
    <xf numFmtId="165" fontId="8" fillId="0" borderId="0" xfId="0" applyNumberFormat="1" applyFont="1"/>
    <xf numFmtId="43" fontId="0" fillId="0" borderId="0" xfId="1" applyNumberFormat="1" applyFont="1"/>
    <xf numFmtId="43" fontId="0" fillId="0" borderId="0" xfId="0" applyNumberFormat="1"/>
    <xf numFmtId="0" fontId="5" fillId="2" borderId="5" xfId="0" applyFont="1" applyFill="1" applyBorder="1" applyAlignment="1">
      <alignment horizontal="left" vertical="center" wrapText="1"/>
    </xf>
    <xf numFmtId="17" fontId="0" fillId="0" borderId="0" xfId="0" applyNumberFormat="1"/>
    <xf numFmtId="49" fontId="5" fillId="2" borderId="5" xfId="0" applyNumberFormat="1" applyFont="1" applyFill="1" applyBorder="1" applyAlignment="1">
      <alignment horizontal="left" vertical="center" wrapText="1"/>
    </xf>
    <xf numFmtId="0" fontId="6" fillId="0" borderId="0" xfId="3"/>
    <xf numFmtId="0" fontId="6" fillId="0" borderId="0" xfId="3" applyFont="1"/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0" xfId="7"/>
    <xf numFmtId="4" fontId="2" fillId="0" borderId="0" xfId="7" applyNumberFormat="1"/>
    <xf numFmtId="0" fontId="1" fillId="0" borderId="0" xfId="7" applyFont="1"/>
    <xf numFmtId="0" fontId="1" fillId="6" borderId="0" xfId="7" applyFont="1" applyFill="1"/>
    <xf numFmtId="0" fontId="2" fillId="6" borderId="0" xfId="7" applyFill="1"/>
    <xf numFmtId="165" fontId="0" fillId="0" borderId="0" xfId="0" applyNumberFormat="1"/>
    <xf numFmtId="0" fontId="0" fillId="0" borderId="0" xfId="0" applyAlignment="1">
      <alignment horizontal="center"/>
    </xf>
    <xf numFmtId="0" fontId="6" fillId="0" borderId="10" xfId="3" applyBorder="1"/>
    <xf numFmtId="0" fontId="6" fillId="0" borderId="0" xfId="3" applyBorder="1"/>
    <xf numFmtId="0" fontId="6" fillId="0" borderId="11" xfId="3" applyBorder="1"/>
    <xf numFmtId="0" fontId="6" fillId="0" borderId="12" xfId="3" applyBorder="1"/>
    <xf numFmtId="0" fontId="6" fillId="0" borderId="13" xfId="3" applyBorder="1"/>
    <xf numFmtId="0" fontId="6" fillId="0" borderId="14" xfId="3" applyBorder="1"/>
    <xf numFmtId="165" fontId="6" fillId="0" borderId="0" xfId="1" applyNumberFormat="1" applyFont="1"/>
    <xf numFmtId="43" fontId="8" fillId="0" borderId="0" xfId="1" applyNumberFormat="1" applyFont="1"/>
    <xf numFmtId="9" fontId="8" fillId="0" borderId="0" xfId="2" applyFont="1"/>
    <xf numFmtId="9" fontId="0" fillId="0" borderId="0" xfId="1" applyNumberFormat="1" applyFont="1"/>
    <xf numFmtId="3" fontId="13" fillId="0" borderId="0" xfId="0" applyNumberFormat="1" applyFont="1"/>
    <xf numFmtId="0" fontId="14" fillId="0" borderId="0" xfId="0" applyFont="1"/>
    <xf numFmtId="9" fontId="9" fillId="0" borderId="0" xfId="0" applyNumberFormat="1" applyFont="1"/>
    <xf numFmtId="0" fontId="8" fillId="0" borderId="0" xfId="3" applyFont="1"/>
    <xf numFmtId="165" fontId="8" fillId="0" borderId="0" xfId="4" applyNumberFormat="1" applyFont="1"/>
    <xf numFmtId="9" fontId="15" fillId="0" borderId="0" xfId="5" applyFont="1"/>
    <xf numFmtId="165" fontId="6" fillId="0" borderId="0" xfId="4" applyNumberFormat="1" applyFont="1"/>
    <xf numFmtId="0" fontId="16" fillId="0" borderId="0" xfId="3" applyFont="1"/>
    <xf numFmtId="165" fontId="17" fillId="0" borderId="0" xfId="4" applyNumberFormat="1" applyFont="1"/>
    <xf numFmtId="0" fontId="17" fillId="0" borderId="0" xfId="3" applyFont="1"/>
    <xf numFmtId="0" fontId="12" fillId="0" borderId="0" xfId="6" applyFont="1" applyBorder="1" applyAlignment="1">
      <alignment horizontal="left"/>
    </xf>
    <xf numFmtId="0" fontId="12" fillId="0" borderId="11" xfId="6" applyFont="1" applyBorder="1" applyAlignment="1">
      <alignment horizontal="left"/>
    </xf>
    <xf numFmtId="0" fontId="11" fillId="0" borderId="7" xfId="6" applyFont="1" applyBorder="1" applyAlignment="1">
      <alignment horizontal="center"/>
    </xf>
    <xf numFmtId="0" fontId="11" fillId="0" borderId="8" xfId="6" applyFont="1" applyBorder="1" applyAlignment="1">
      <alignment horizontal="center"/>
    </xf>
    <xf numFmtId="0" fontId="11" fillId="0" borderId="9" xfId="6" applyFont="1" applyBorder="1" applyAlignment="1">
      <alignment horizontal="center"/>
    </xf>
    <xf numFmtId="0" fontId="8" fillId="6" borderId="15" xfId="3" applyFont="1" applyFill="1" applyBorder="1" applyAlignment="1">
      <alignment horizontal="center"/>
    </xf>
    <xf numFmtId="0" fontId="8" fillId="6" borderId="16" xfId="3" applyFont="1" applyFill="1" applyBorder="1" applyAlignment="1">
      <alignment horizontal="center"/>
    </xf>
    <xf numFmtId="0" fontId="9" fillId="7" borderId="0" xfId="3" applyFont="1" applyFill="1"/>
    <xf numFmtId="3" fontId="9" fillId="7" borderId="0" xfId="3" applyNumberFormat="1" applyFont="1" applyFill="1"/>
    <xf numFmtId="0" fontId="14" fillId="7" borderId="0" xfId="3" applyFont="1" applyFill="1" applyAlignment="1">
      <alignment horizontal="center"/>
    </xf>
    <xf numFmtId="0" fontId="18" fillId="7" borderId="0" xfId="3" applyFont="1" applyFill="1"/>
    <xf numFmtId="165" fontId="9" fillId="7" borderId="0" xfId="4" applyNumberFormat="1" applyFont="1" applyFill="1"/>
    <xf numFmtId="165" fontId="14" fillId="7" borderId="0" xfId="4" applyNumberFormat="1" applyFont="1" applyFill="1"/>
    <xf numFmtId="166" fontId="9" fillId="7" borderId="0" xfId="4" applyNumberFormat="1" applyFont="1" applyFill="1"/>
    <xf numFmtId="9" fontId="18" fillId="7" borderId="0" xfId="5" applyFont="1" applyFill="1"/>
    <xf numFmtId="165" fontId="19" fillId="7" borderId="0" xfId="4" applyNumberFormat="1" applyFont="1" applyFill="1"/>
    <xf numFmtId="9" fontId="9" fillId="7" borderId="0" xfId="5" applyFont="1" applyFill="1"/>
    <xf numFmtId="165" fontId="9" fillId="7" borderId="0" xfId="3" applyNumberFormat="1" applyFont="1" applyFill="1"/>
    <xf numFmtId="0" fontId="14" fillId="7" borderId="0" xfId="3" applyFont="1" applyFill="1"/>
  </cellXfs>
  <cellStyles count="8">
    <cellStyle name="Hiperlink" xfId="6" builtinId="8"/>
    <cellStyle name="Normal" xfId="0" builtinId="0"/>
    <cellStyle name="Normal 2" xfId="3"/>
    <cellStyle name="Normal 3" xfId="7"/>
    <cellStyle name="Porcentagem" xfId="2" builtinId="5"/>
    <cellStyle name="Porcentagem 2" xfId="5"/>
    <cellStyle name="Vírgula" xfId="1" builtinId="3"/>
    <cellStyle name="Vírgula 2" xfId="4"/>
  </cellStyles>
  <dxfs count="4">
    <dxf>
      <numFmt numFmtId="3" formatCode="#,##0"/>
    </dxf>
    <dxf>
      <font>
        <b/>
      </font>
    </dxf>
    <dxf>
      <alignment horizontal="center" readingOrder="0"/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microsoft.com/office/2007/relationships/slicerCache" Target="slicerCaches/slicerCache3.xml"/><Relationship Id="rId18" Type="http://schemas.microsoft.com/office/2007/relationships/slicerCache" Target="slicerCaches/slicerCache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07/relationships/slicerCache" Target="slicerCaches/slicerCache11.xml"/><Relationship Id="rId7" Type="http://schemas.openxmlformats.org/officeDocument/2006/relationships/pivotCacheDefinition" Target="pivotCache/pivotCacheDefinition1.xml"/><Relationship Id="rId12" Type="http://schemas.microsoft.com/office/2007/relationships/slicerCache" Target="slicerCaches/slicerCache2.xml"/><Relationship Id="rId17" Type="http://schemas.microsoft.com/office/2007/relationships/slicerCache" Target="slicerCaches/slicerCache7.xml"/><Relationship Id="rId25" Type="http://schemas.microsoft.com/office/2007/relationships/slicerCache" Target="slicerCaches/slicerCache15.xml"/><Relationship Id="rId2" Type="http://schemas.openxmlformats.org/officeDocument/2006/relationships/worksheet" Target="worksheets/sheet2.xml"/><Relationship Id="rId16" Type="http://schemas.microsoft.com/office/2007/relationships/slicerCache" Target="slicerCaches/slicerCache6.xml"/><Relationship Id="rId20" Type="http://schemas.microsoft.com/office/2007/relationships/slicerCache" Target="slicerCaches/slicerCache1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1.xml"/><Relationship Id="rId24" Type="http://schemas.microsoft.com/office/2007/relationships/slicerCache" Target="slicerCaches/slicerCache14.xml"/><Relationship Id="rId5" Type="http://schemas.openxmlformats.org/officeDocument/2006/relationships/worksheet" Target="worksheets/sheet5.xml"/><Relationship Id="rId15" Type="http://schemas.microsoft.com/office/2007/relationships/slicerCache" Target="slicerCaches/slicerCache5.xml"/><Relationship Id="rId23" Type="http://schemas.microsoft.com/office/2007/relationships/slicerCache" Target="slicerCaches/slicerCache13.xml"/><Relationship Id="rId28" Type="http://schemas.openxmlformats.org/officeDocument/2006/relationships/sharedStrings" Target="sharedStrings.xml"/><Relationship Id="rId10" Type="http://schemas.openxmlformats.org/officeDocument/2006/relationships/pivotCacheDefinition" Target="pivotCache/pivotCacheDefinition4.xml"/><Relationship Id="rId19" Type="http://schemas.microsoft.com/office/2007/relationships/slicerCache" Target="slicerCaches/slicerCache9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microsoft.com/office/2007/relationships/slicerCache" Target="slicerCaches/slicerCache4.xml"/><Relationship Id="rId22" Type="http://schemas.microsoft.com/office/2007/relationships/slicerCache" Target="slicerCaches/slicerCache1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ysClr val="windowText" lastClr="000000"/>
                </a:solidFill>
              </a:rPr>
              <a:t>Evolução das Despesas Liquidadas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>
                <a:solidFill>
                  <a:sysClr val="windowText" lastClr="000000"/>
                </a:solidFill>
              </a:rPr>
              <a:t>(R$ MM)</a:t>
            </a:r>
          </a:p>
        </c:rich>
      </c:tx>
      <c:layout>
        <c:manualLayout>
          <c:xMode val="edge"/>
          <c:yMode val="edge"/>
          <c:x val="0.4189263121208314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7692000632200909E-2"/>
          <c:y val="0.29249999999999998"/>
          <c:w val="0.96461599873559822"/>
          <c:h val="0.69824074074074072"/>
        </c:manualLayout>
      </c:layout>
      <c:lineChart>
        <c:grouping val="standard"/>
        <c:varyColors val="0"/>
        <c:ser>
          <c:idx val="1"/>
          <c:order val="0"/>
          <c:tx>
            <c:strRef>
              <c:f>'Gráficos Despesas'!$AB$46</c:f>
              <c:strCache>
                <c:ptCount val="1"/>
                <c:pt idx="0">
                  <c:v>Valor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7267402748452932E-2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954209748892175E-2"/>
                  <c:y val="-5.5555555555555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5603151157065487E-2"/>
                  <c:y val="-5.0925925925926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6686426322252255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6075622865186832E-2"/>
                  <c:y val="-7.8703703703703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1290747438224041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4337248007507715E-2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'Gráficos Despesas'!$AC$45:$AK$45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'Gráficos Despesas'!$AC$46:$AK$46</c:f>
              <c:numCache>
                <c:formatCode>_-* #,##0.0_-;\-* #,##0.0_-;_-* "-"??_-;_-@_-</c:formatCode>
                <c:ptCount val="9"/>
                <c:pt idx="0">
                  <c:v>2.8396431200000007</c:v>
                </c:pt>
                <c:pt idx="1">
                  <c:v>8.4076767600000011</c:v>
                </c:pt>
                <c:pt idx="2">
                  <c:v>5.0875084699999995</c:v>
                </c:pt>
                <c:pt idx="3">
                  <c:v>7.8948573999999994</c:v>
                </c:pt>
                <c:pt idx="4">
                  <c:v>5.7374785300000006</c:v>
                </c:pt>
                <c:pt idx="5">
                  <c:v>2.05656119</c:v>
                </c:pt>
                <c:pt idx="6">
                  <c:v>2.7722365999999998</c:v>
                </c:pt>
                <c:pt idx="7">
                  <c:v>2.7748550999999986</c:v>
                </c:pt>
                <c:pt idx="8">
                  <c:v>0.8563727000000001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'Gráficos Despesas'!$AB$47</c:f>
              <c:strCache>
                <c:ptCount val="1"/>
                <c:pt idx="0">
                  <c:v>%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0.1116195439325653"/>
                  <c:y val="-0.307835739282589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5977419742517935E-2"/>
                  <c:y val="-0.5069098133566637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9834183676961216E-2"/>
                  <c:y val="-0.4374653689122193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3787067421842318E-2"/>
                  <c:y val="-0.5161690726159230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5923590349090311E-2"/>
                  <c:y val="-0.34769685039370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8.7170875678274307E-2"/>
                  <c:y val="-0.208807961504811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7.9287277258744501E-2"/>
                  <c:y val="-0.2319561096529600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309685047455442E-2"/>
                  <c:y val="-0.1945399751400380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sng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'Gráficos Despesas'!$AC$45:$AK$45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'Gráficos Despesas'!$AC$47:$AK$47</c:f>
              <c:numCache>
                <c:formatCode>0%</c:formatCode>
                <c:ptCount val="9"/>
                <c:pt idx="1">
                  <c:v>1.9608216260640523</c:v>
                </c:pt>
                <c:pt idx="2">
                  <c:v>-0.39489723318050118</c:v>
                </c:pt>
                <c:pt idx="3">
                  <c:v>0.5518121388012156</c:v>
                </c:pt>
                <c:pt idx="4">
                  <c:v>-0.27326381727933413</c:v>
                </c:pt>
                <c:pt idx="5">
                  <c:v>-0.64155662121492951</c:v>
                </c:pt>
                <c:pt idx="6">
                  <c:v>0.3479961663576856</c:v>
                </c:pt>
                <c:pt idx="7">
                  <c:v>9.4454419943756918E-4</c:v>
                </c:pt>
                <c:pt idx="8">
                  <c:v>-0.69138111031455285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215808"/>
        <c:axId val="468216984"/>
      </c:lineChart>
      <c:catAx>
        <c:axId val="46821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8216984"/>
        <c:crosses val="autoZero"/>
        <c:auto val="1"/>
        <c:lblAlgn val="ctr"/>
        <c:lblOffset val="100"/>
        <c:noMultiLvlLbl val="0"/>
      </c:catAx>
      <c:valAx>
        <c:axId val="468216984"/>
        <c:scaling>
          <c:orientation val="minMax"/>
        </c:scaling>
        <c:delete val="1"/>
        <c:axPos val="l"/>
        <c:numFmt formatCode="_-* #,##0.0_-;\-* #,##0.0_-;_-* &quot;-&quot;??_-;_-@_-" sourceLinked="1"/>
        <c:majorTickMark val="none"/>
        <c:minorTickMark val="none"/>
        <c:tickLblPos val="nextTo"/>
        <c:crossAx val="46821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ysClr val="windowText" lastClr="000000"/>
                </a:solidFill>
              </a:rPr>
              <a:t>RAP 2010-2018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>
                <a:solidFill>
                  <a:sysClr val="windowText" lastClr="000000"/>
                </a:solidFill>
              </a:rPr>
              <a:t>(R$ MM)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cat>
            <c:strRef>
              <c:f>'Gráficos Despesas'!$AG$83:$AG$91</c:f>
              <c:strCache>
                <c:ptCount val="9"/>
                <c:pt idx="0">
                  <c:v>Total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'Gráficos Despesas'!$AI$83:$AI$90</c:f>
              <c:numCache>
                <c:formatCode>_-* #,##0.0_-;\-* #,##0.0_-;_-* "-"?_-;_-@_-</c:formatCode>
                <c:ptCount val="8"/>
                <c:pt idx="1">
                  <c:v>13.015273460000001</c:v>
                </c:pt>
                <c:pt idx="2">
                  <c:v>10.375220160000001</c:v>
                </c:pt>
                <c:pt idx="3">
                  <c:v>5.5417882200000008</c:v>
                </c:pt>
                <c:pt idx="4">
                  <c:v>2.4910480600000011</c:v>
                </c:pt>
                <c:pt idx="5">
                  <c:v>2.1339900000000012</c:v>
                </c:pt>
                <c:pt idx="6">
                  <c:v>1.3133527300000012</c:v>
                </c:pt>
                <c:pt idx="7">
                  <c:v>0.5694579700000012</c:v>
                </c:pt>
              </c:numCache>
            </c:numRef>
          </c:val>
        </c:ser>
        <c:ser>
          <c:idx val="0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6339869281045752E-3"/>
                  <c:y val="-5.33333109361423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6339869281045752E-3"/>
                  <c:y val="-5.86666420297566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Despesas'!$AG$83:$AG$91</c:f>
              <c:strCache>
                <c:ptCount val="9"/>
                <c:pt idx="0">
                  <c:v>Total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'Gráficos Despesas'!$AH$83:$AH$91</c:f>
              <c:numCache>
                <c:formatCode>_-* #,##0.0_-;\-* #,##0.0_-;_-* "-"??_-;_-@_-</c:formatCode>
                <c:ptCount val="9"/>
                <c:pt idx="0">
                  <c:v>14.206949650000002</c:v>
                </c:pt>
                <c:pt idx="1">
                  <c:v>1.1916761900000001</c:v>
                </c:pt>
                <c:pt idx="2">
                  <c:v>2.6400532999999999</c:v>
                </c:pt>
                <c:pt idx="3">
                  <c:v>4.8334319400000005</c:v>
                </c:pt>
                <c:pt idx="4">
                  <c:v>3.0507401599999997</c:v>
                </c:pt>
                <c:pt idx="5">
                  <c:v>0.35705806000000001</c:v>
                </c:pt>
                <c:pt idx="6">
                  <c:v>0.82063726999999997</c:v>
                </c:pt>
                <c:pt idx="7">
                  <c:v>0.74389475999999999</c:v>
                </c:pt>
                <c:pt idx="8">
                  <c:v>0.56945797000000009</c:v>
                </c:pt>
              </c:numCache>
            </c:numRef>
          </c:val>
        </c:ser>
        <c:ser>
          <c:idx val="2"/>
          <c:order val="2"/>
          <c:tx>
            <c:v>%</c:v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4012277207181056"/>
                  <c:y val="4.91098738688290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4301190139287881"/>
                  <c:y val="7.3664810803244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4012277207181056"/>
                  <c:y val="0.127685672058956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4156733673234459"/>
                  <c:y val="0.108041722511424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992666357881734"/>
                  <c:y val="0.105507567240916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459010086974421"/>
                  <c:y val="2.9308964069726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4213563378107136"/>
                  <c:y val="1.8799362183994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13578907809020818"/>
                  <c:y val="4.4198886481946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sng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'Gráficos Despesas'!$AG$83:$AG$91</c:f>
              <c:strCache>
                <c:ptCount val="9"/>
                <c:pt idx="0">
                  <c:v>Total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'Gráficos Despesas'!$AJ$84:$AJ$91</c:f>
              <c:numCache>
                <c:formatCode>0%</c:formatCode>
                <c:ptCount val="8"/>
                <c:pt idx="0">
                  <c:v>8.3879806669125478E-2</c:v>
                </c:pt>
                <c:pt idx="1">
                  <c:v>0.18582829988420488</c:v>
                </c:pt>
                <c:pt idx="2">
                  <c:v>0.34021602519017863</c:v>
                </c:pt>
                <c:pt idx="3">
                  <c:v>0.21473576208528333</c:v>
                </c:pt>
                <c:pt idx="4">
                  <c:v>2.5132633591053794E-2</c:v>
                </c:pt>
                <c:pt idx="5">
                  <c:v>5.7763087095898863E-2</c:v>
                </c:pt>
                <c:pt idx="6">
                  <c:v>5.2361328668466135E-2</c:v>
                </c:pt>
                <c:pt idx="7">
                  <c:v>4.0083056815788741E-2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92"/>
        <c:axId val="280456936"/>
        <c:axId val="280457328"/>
      </c:barChart>
      <c:catAx>
        <c:axId val="280456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0457328"/>
        <c:crosses val="autoZero"/>
        <c:auto val="1"/>
        <c:lblAlgn val="ctr"/>
        <c:lblOffset val="100"/>
        <c:noMultiLvlLbl val="0"/>
      </c:catAx>
      <c:valAx>
        <c:axId val="2804573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0456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ysClr val="windowText" lastClr="000000"/>
                </a:solidFill>
              </a:rPr>
              <a:t>Liquidadas</a:t>
            </a:r>
            <a:r>
              <a:rPr lang="pt-BR" baseline="0">
                <a:solidFill>
                  <a:sysClr val="windowText" lastClr="000000"/>
                </a:solidFill>
              </a:rPr>
              <a:t> vs RAP - Por Ano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 baseline="0">
                <a:solidFill>
                  <a:sysClr val="windowText" lastClr="000000"/>
                </a:solidFill>
              </a:rPr>
              <a:t>(R$ MM)</a:t>
            </a:r>
            <a:endParaRPr lang="pt-BR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177536231884058E-2"/>
          <c:y val="4.4377185107817185E-2"/>
          <c:w val="0.98007246376811596"/>
          <c:h val="0.86203428574332897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cat>
            <c:strRef>
              <c:f>'Gráficos Despesas'!$AB$94:$AB$120</c:f>
              <c:strCache>
                <c:ptCount val="27"/>
                <c:pt idx="0">
                  <c:v>2010</c:v>
                </c:pt>
                <c:pt idx="1">
                  <c:v>Liquidadas</c:v>
                </c:pt>
                <c:pt idx="2">
                  <c:v>Rap</c:v>
                </c:pt>
                <c:pt idx="3">
                  <c:v>2011</c:v>
                </c:pt>
                <c:pt idx="4">
                  <c:v>Liquidadas</c:v>
                </c:pt>
                <c:pt idx="5">
                  <c:v>Rap</c:v>
                </c:pt>
                <c:pt idx="6">
                  <c:v>2012</c:v>
                </c:pt>
                <c:pt idx="7">
                  <c:v>Liquidadas</c:v>
                </c:pt>
                <c:pt idx="8">
                  <c:v>Rap</c:v>
                </c:pt>
                <c:pt idx="9">
                  <c:v>2013</c:v>
                </c:pt>
                <c:pt idx="10">
                  <c:v>Liquidadas</c:v>
                </c:pt>
                <c:pt idx="11">
                  <c:v>Rap</c:v>
                </c:pt>
                <c:pt idx="12">
                  <c:v>2014</c:v>
                </c:pt>
                <c:pt idx="13">
                  <c:v>Liquidadas</c:v>
                </c:pt>
                <c:pt idx="14">
                  <c:v>Rap</c:v>
                </c:pt>
                <c:pt idx="15">
                  <c:v>2015</c:v>
                </c:pt>
                <c:pt idx="16">
                  <c:v>Liquidadas</c:v>
                </c:pt>
                <c:pt idx="17">
                  <c:v>Rap</c:v>
                </c:pt>
                <c:pt idx="18">
                  <c:v>2016</c:v>
                </c:pt>
                <c:pt idx="19">
                  <c:v>Liquidadas</c:v>
                </c:pt>
                <c:pt idx="20">
                  <c:v>Rap</c:v>
                </c:pt>
                <c:pt idx="21">
                  <c:v>2017</c:v>
                </c:pt>
                <c:pt idx="22">
                  <c:v>Liquidadas</c:v>
                </c:pt>
                <c:pt idx="23">
                  <c:v>Rap</c:v>
                </c:pt>
                <c:pt idx="24">
                  <c:v>2018</c:v>
                </c:pt>
                <c:pt idx="25">
                  <c:v>Liquidadas</c:v>
                </c:pt>
                <c:pt idx="26">
                  <c:v>Rap</c:v>
                </c:pt>
              </c:strCache>
            </c:strRef>
          </c:cat>
          <c:val>
            <c:numRef>
              <c:f>'Gráficos Despesas'!$AD$94:$AD$120</c:f>
              <c:numCache>
                <c:formatCode>General</c:formatCode>
                <c:ptCount val="27"/>
                <c:pt idx="1">
                  <c:v>0</c:v>
                </c:pt>
                <c:pt idx="2">
                  <c:v>0</c:v>
                </c:pt>
                <c:pt idx="4">
                  <c:v>1.1900000000000004</c:v>
                </c:pt>
                <c:pt idx="5">
                  <c:v>0</c:v>
                </c:pt>
                <c:pt idx="7">
                  <c:v>2.6399999999999997</c:v>
                </c:pt>
                <c:pt idx="8">
                  <c:v>0</c:v>
                </c:pt>
                <c:pt idx="10">
                  <c:v>4.83</c:v>
                </c:pt>
                <c:pt idx="11">
                  <c:v>0</c:v>
                </c:pt>
                <c:pt idx="13">
                  <c:v>3.0500000000000003</c:v>
                </c:pt>
                <c:pt idx="14">
                  <c:v>0</c:v>
                </c:pt>
                <c:pt idx="16">
                  <c:v>0.3600000000000001</c:v>
                </c:pt>
                <c:pt idx="17">
                  <c:v>0</c:v>
                </c:pt>
                <c:pt idx="19">
                  <c:v>0.82000000000000006</c:v>
                </c:pt>
                <c:pt idx="20">
                  <c:v>0</c:v>
                </c:pt>
                <c:pt idx="22">
                  <c:v>0.73999999999999977</c:v>
                </c:pt>
                <c:pt idx="23">
                  <c:v>0</c:v>
                </c:pt>
                <c:pt idx="25">
                  <c:v>0.56999999999999984</c:v>
                </c:pt>
                <c:pt idx="26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4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7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19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2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2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2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Lbls>
            <c:dLbl>
              <c:idx val="24"/>
              <c:layout>
                <c:manualLayout>
                  <c:x val="0"/>
                  <c:y val="-8.0685791105122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0"/>
                  <c:y val="4.03428955525610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0"/>
                  <c:y val="-4.03428955525610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Despesas'!$AB$94:$AB$120</c:f>
              <c:strCache>
                <c:ptCount val="27"/>
                <c:pt idx="0">
                  <c:v>2010</c:v>
                </c:pt>
                <c:pt idx="1">
                  <c:v>Liquidadas</c:v>
                </c:pt>
                <c:pt idx="2">
                  <c:v>Rap</c:v>
                </c:pt>
                <c:pt idx="3">
                  <c:v>2011</c:v>
                </c:pt>
                <c:pt idx="4">
                  <c:v>Liquidadas</c:v>
                </c:pt>
                <c:pt idx="5">
                  <c:v>Rap</c:v>
                </c:pt>
                <c:pt idx="6">
                  <c:v>2012</c:v>
                </c:pt>
                <c:pt idx="7">
                  <c:v>Liquidadas</c:v>
                </c:pt>
                <c:pt idx="8">
                  <c:v>Rap</c:v>
                </c:pt>
                <c:pt idx="9">
                  <c:v>2013</c:v>
                </c:pt>
                <c:pt idx="10">
                  <c:v>Liquidadas</c:v>
                </c:pt>
                <c:pt idx="11">
                  <c:v>Rap</c:v>
                </c:pt>
                <c:pt idx="12">
                  <c:v>2014</c:v>
                </c:pt>
                <c:pt idx="13">
                  <c:v>Liquidadas</c:v>
                </c:pt>
                <c:pt idx="14">
                  <c:v>Rap</c:v>
                </c:pt>
                <c:pt idx="15">
                  <c:v>2015</c:v>
                </c:pt>
                <c:pt idx="16">
                  <c:v>Liquidadas</c:v>
                </c:pt>
                <c:pt idx="17">
                  <c:v>Rap</c:v>
                </c:pt>
                <c:pt idx="18">
                  <c:v>2016</c:v>
                </c:pt>
                <c:pt idx="19">
                  <c:v>Liquidadas</c:v>
                </c:pt>
                <c:pt idx="20">
                  <c:v>Rap</c:v>
                </c:pt>
                <c:pt idx="21">
                  <c:v>2017</c:v>
                </c:pt>
                <c:pt idx="22">
                  <c:v>Liquidadas</c:v>
                </c:pt>
                <c:pt idx="23">
                  <c:v>Rap</c:v>
                </c:pt>
                <c:pt idx="24">
                  <c:v>2018</c:v>
                </c:pt>
                <c:pt idx="25">
                  <c:v>Liquidadas</c:v>
                </c:pt>
                <c:pt idx="26">
                  <c:v>Rap</c:v>
                </c:pt>
              </c:strCache>
            </c:strRef>
          </c:cat>
          <c:val>
            <c:numRef>
              <c:f>'Gráficos Despesas'!$AC$94:$AC$120</c:f>
              <c:numCache>
                <c:formatCode>General</c:formatCode>
                <c:ptCount val="27"/>
                <c:pt idx="0">
                  <c:v>2.84</c:v>
                </c:pt>
                <c:pt idx="1">
                  <c:v>2.84</c:v>
                </c:pt>
                <c:pt idx="2">
                  <c:v>0</c:v>
                </c:pt>
                <c:pt idx="3">
                  <c:v>8.41</c:v>
                </c:pt>
                <c:pt idx="4">
                  <c:v>7.22</c:v>
                </c:pt>
                <c:pt idx="5">
                  <c:v>1.19</c:v>
                </c:pt>
                <c:pt idx="6">
                  <c:v>5.09</c:v>
                </c:pt>
                <c:pt idx="7">
                  <c:v>2.4500000000000002</c:v>
                </c:pt>
                <c:pt idx="8">
                  <c:v>2.64</c:v>
                </c:pt>
                <c:pt idx="9">
                  <c:v>7.8900000000000006</c:v>
                </c:pt>
                <c:pt idx="10">
                  <c:v>3.06</c:v>
                </c:pt>
                <c:pt idx="11">
                  <c:v>4.83</c:v>
                </c:pt>
                <c:pt idx="12">
                  <c:v>5.74</c:v>
                </c:pt>
                <c:pt idx="13">
                  <c:v>2.69</c:v>
                </c:pt>
                <c:pt idx="14">
                  <c:v>3.05</c:v>
                </c:pt>
                <c:pt idx="15">
                  <c:v>2.06</c:v>
                </c:pt>
                <c:pt idx="16">
                  <c:v>1.7</c:v>
                </c:pt>
                <c:pt idx="17">
                  <c:v>0.36</c:v>
                </c:pt>
                <c:pt idx="18">
                  <c:v>2.77</c:v>
                </c:pt>
                <c:pt idx="19">
                  <c:v>1.95</c:v>
                </c:pt>
                <c:pt idx="20">
                  <c:v>0.82</c:v>
                </c:pt>
                <c:pt idx="21">
                  <c:v>2.7699999999999996</c:v>
                </c:pt>
                <c:pt idx="22">
                  <c:v>2.0299999999999998</c:v>
                </c:pt>
                <c:pt idx="23">
                  <c:v>0.74</c:v>
                </c:pt>
                <c:pt idx="24">
                  <c:v>0.85999999999999988</c:v>
                </c:pt>
                <c:pt idx="25">
                  <c:v>0.28999999999999998</c:v>
                </c:pt>
                <c:pt idx="26">
                  <c:v>0.56999999999999995</c:v>
                </c:pt>
              </c:numCache>
            </c:numRef>
          </c:val>
        </c:ser>
        <c:ser>
          <c:idx val="2"/>
          <c:order val="2"/>
          <c:tx>
            <c:v>%</c:v>
          </c:tx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2644927536231884E-2"/>
                  <c:y val="3.6308605997304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35869565217390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992753623188399E-2"/>
                  <c:y val="8.06857911051214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449275362318840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7210144927536166E-2"/>
                  <c:y val="1.2102868665768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1.3586956521739064E-2"/>
                  <c:y val="4.03428955525610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1.992753623188399E-2"/>
                  <c:y val="8.0685791105122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1.6304347826086956E-2"/>
                  <c:y val="8.0685791105122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1.8115942028985376E-2"/>
                  <c:y val="1.2102868665768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6304347826086956E-2"/>
                  <c:y val="-4.03428955525610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1.4492753623188406E-2"/>
                  <c:y val="-7.39611207745167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1.6304347826086824E-2"/>
                  <c:y val="-1.479222415490335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1.6304347826086956E-2"/>
                  <c:y val="4.03428955525603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1.6304347826087088E-2"/>
                  <c:y val="-4.03428955525610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2.2644927536231752E-2"/>
                  <c:y val="-1.479222415490335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2.2644927536232016E-2"/>
                  <c:y val="1.2102868665768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1" u="sng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'Gráficos Despesas'!$AB$94:$AB$120</c:f>
              <c:strCache>
                <c:ptCount val="27"/>
                <c:pt idx="0">
                  <c:v>2010</c:v>
                </c:pt>
                <c:pt idx="1">
                  <c:v>Liquidadas</c:v>
                </c:pt>
                <c:pt idx="2">
                  <c:v>Rap</c:v>
                </c:pt>
                <c:pt idx="3">
                  <c:v>2011</c:v>
                </c:pt>
                <c:pt idx="4">
                  <c:v>Liquidadas</c:v>
                </c:pt>
                <c:pt idx="5">
                  <c:v>Rap</c:v>
                </c:pt>
                <c:pt idx="6">
                  <c:v>2012</c:v>
                </c:pt>
                <c:pt idx="7">
                  <c:v>Liquidadas</c:v>
                </c:pt>
                <c:pt idx="8">
                  <c:v>Rap</c:v>
                </c:pt>
                <c:pt idx="9">
                  <c:v>2013</c:v>
                </c:pt>
                <c:pt idx="10">
                  <c:v>Liquidadas</c:v>
                </c:pt>
                <c:pt idx="11">
                  <c:v>Rap</c:v>
                </c:pt>
                <c:pt idx="12">
                  <c:v>2014</c:v>
                </c:pt>
                <c:pt idx="13">
                  <c:v>Liquidadas</c:v>
                </c:pt>
                <c:pt idx="14">
                  <c:v>Rap</c:v>
                </c:pt>
                <c:pt idx="15">
                  <c:v>2015</c:v>
                </c:pt>
                <c:pt idx="16">
                  <c:v>Liquidadas</c:v>
                </c:pt>
                <c:pt idx="17">
                  <c:v>Rap</c:v>
                </c:pt>
                <c:pt idx="18">
                  <c:v>2016</c:v>
                </c:pt>
                <c:pt idx="19">
                  <c:v>Liquidadas</c:v>
                </c:pt>
                <c:pt idx="20">
                  <c:v>Rap</c:v>
                </c:pt>
                <c:pt idx="21">
                  <c:v>2017</c:v>
                </c:pt>
                <c:pt idx="22">
                  <c:v>Liquidadas</c:v>
                </c:pt>
                <c:pt idx="23">
                  <c:v>Rap</c:v>
                </c:pt>
                <c:pt idx="24">
                  <c:v>2018</c:v>
                </c:pt>
                <c:pt idx="25">
                  <c:v>Liquidadas</c:v>
                </c:pt>
                <c:pt idx="26">
                  <c:v>Rap</c:v>
                </c:pt>
              </c:strCache>
            </c:strRef>
          </c:cat>
          <c:val>
            <c:numRef>
              <c:f>'Gráficos Despesas'!$AE$94:$AE$121</c:f>
              <c:numCache>
                <c:formatCode>General</c:formatCode>
                <c:ptCount val="28"/>
                <c:pt idx="4" formatCode="0%">
                  <c:v>0.85850178359096307</c:v>
                </c:pt>
                <c:pt idx="5" formatCode="0%">
                  <c:v>0.14149821640903684</c:v>
                </c:pt>
                <c:pt idx="7" formatCode="0%">
                  <c:v>0.48133595284872305</c:v>
                </c:pt>
                <c:pt idx="8" formatCode="0%">
                  <c:v>0.51866404715127701</c:v>
                </c:pt>
                <c:pt idx="10" formatCode="0%">
                  <c:v>0.38783269961977185</c:v>
                </c:pt>
                <c:pt idx="11" formatCode="0%">
                  <c:v>0.61216730038022815</c:v>
                </c:pt>
                <c:pt idx="13" formatCode="0%">
                  <c:v>0.46864111498257838</c:v>
                </c:pt>
                <c:pt idx="14" formatCode="0%">
                  <c:v>0.53135888501742157</c:v>
                </c:pt>
                <c:pt idx="16" formatCode="0%">
                  <c:v>0.82524271844660191</c:v>
                </c:pt>
                <c:pt idx="17" formatCode="0%">
                  <c:v>0.17475728155339804</c:v>
                </c:pt>
                <c:pt idx="19" formatCode="0%">
                  <c:v>0.70397111913357402</c:v>
                </c:pt>
                <c:pt idx="20" formatCode="0%">
                  <c:v>0.29602888086642598</c:v>
                </c:pt>
                <c:pt idx="22" formatCode="0%">
                  <c:v>0.73285198555956688</c:v>
                </c:pt>
                <c:pt idx="23" formatCode="0%">
                  <c:v>0.26714801444043323</c:v>
                </c:pt>
                <c:pt idx="25" formatCode="0%">
                  <c:v>0.33720930232558144</c:v>
                </c:pt>
                <c:pt idx="26" formatCode="0%">
                  <c:v>0.66279069767441867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7"/>
        <c:overlap val="100"/>
        <c:axId val="280458112"/>
        <c:axId val="280458504"/>
      </c:barChart>
      <c:catAx>
        <c:axId val="28045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0458504"/>
        <c:crosses val="autoZero"/>
        <c:auto val="1"/>
        <c:lblAlgn val="ctr"/>
        <c:lblOffset val="100"/>
        <c:noMultiLvlLbl val="0"/>
      </c:catAx>
      <c:valAx>
        <c:axId val="280458504"/>
        <c:scaling>
          <c:orientation val="minMax"/>
          <c:max val="12"/>
        </c:scaling>
        <c:delete val="1"/>
        <c:axPos val="l"/>
        <c:numFmt formatCode="General" sourceLinked="1"/>
        <c:majorTickMark val="out"/>
        <c:minorTickMark val="none"/>
        <c:tickLblPos val="nextTo"/>
        <c:crossAx val="28045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ysClr val="windowText" lastClr="000000"/>
                </a:solidFill>
              </a:rPr>
              <a:t>RAP por Ação 2010 - 2018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>
                <a:solidFill>
                  <a:sysClr val="windowText" lastClr="000000"/>
                </a:solidFill>
              </a:rPr>
              <a:t>(R$ MM)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Despesas'!$AB$124:$AB$135</c:f>
              <c:strCache>
                <c:ptCount val="12"/>
                <c:pt idx="0">
                  <c:v>TOTAL</c:v>
                </c:pt>
                <c:pt idx="1">
                  <c:v>FUNC DE INSTITUICOES </c:v>
                </c:pt>
                <c:pt idx="2">
                  <c:v>EXPANSAO</c:v>
                </c:pt>
                <c:pt idx="3">
                  <c:v>FUNC DA EDUCACAO </c:v>
                </c:pt>
                <c:pt idx="4">
                  <c:v>ASSISTENCIA </c:v>
                </c:pt>
                <c:pt idx="5">
                  <c:v>REESTRUTURACAO DA REDE </c:v>
                </c:pt>
                <c:pt idx="6">
                  <c:v>FOMENTO A PROJETOS </c:v>
                </c:pt>
                <c:pt idx="7">
                  <c:v>CAPACITACAO </c:v>
                </c:pt>
                <c:pt idx="8">
                  <c:v>FOMENTO AO DESENV</c:v>
                </c:pt>
                <c:pt idx="9">
                  <c:v>ACERVO </c:v>
                </c:pt>
                <c:pt idx="10">
                  <c:v>PNAE</c:v>
                </c:pt>
                <c:pt idx="11">
                  <c:v>APOIO A FORMACAO </c:v>
                </c:pt>
              </c:strCache>
            </c:strRef>
          </c:cat>
          <c:val>
            <c:numRef>
              <c:f>'Gráficos Despesas'!$AD$124:$AD$135</c:f>
              <c:numCache>
                <c:formatCode>_(* #,##0.00_);_(* \(#,##0.00\);_(* "-"??_);_(@_)</c:formatCode>
                <c:ptCount val="12"/>
                <c:pt idx="1">
                  <c:v>5.3375852000000013</c:v>
                </c:pt>
                <c:pt idx="2">
                  <c:v>3.9101035600000014</c:v>
                </c:pt>
                <c:pt idx="3">
                  <c:v>2.5850462200000015</c:v>
                </c:pt>
                <c:pt idx="4">
                  <c:v>1.4576217200000015</c:v>
                </c:pt>
                <c:pt idx="5">
                  <c:v>0.76350142000000143</c:v>
                </c:pt>
                <c:pt idx="6">
                  <c:v>0.45997477000000142</c:v>
                </c:pt>
                <c:pt idx="7">
                  <c:v>0.35483097000000141</c:v>
                </c:pt>
                <c:pt idx="8">
                  <c:v>0.26335754000000144</c:v>
                </c:pt>
                <c:pt idx="9">
                  <c:v>0.17363598000000147</c:v>
                </c:pt>
                <c:pt idx="10">
                  <c:v>1.1703710000001449E-2</c:v>
                </c:pt>
                <c:pt idx="11">
                  <c:v>1.4502288259166107E-15</c:v>
                </c:pt>
              </c:numCache>
            </c:numRef>
          </c:val>
        </c:ser>
        <c:ser>
          <c:idx val="1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1.2758971708417847E-3"/>
                  <c:y val="-2.39900245027511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2758971708417847E-3"/>
                  <c:y val="-1.79942623451138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4.16666666666666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4.62962962962964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9.3566161177391885E-17"/>
                  <c:y val="-5.09259259259260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9.3566161177391885E-17"/>
                  <c:y val="-4.62962962962962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6.01851851851850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2759169372045926E-3"/>
                  <c:y val="-5.09259259259259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-4.16666666666666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'Gráficos Despesas'!$AB$124:$AB$135</c:f>
              <c:strCache>
                <c:ptCount val="12"/>
                <c:pt idx="0">
                  <c:v>TOTAL</c:v>
                </c:pt>
                <c:pt idx="1">
                  <c:v>FUNC DE INSTITUICOES </c:v>
                </c:pt>
                <c:pt idx="2">
                  <c:v>EXPANSAO</c:v>
                </c:pt>
                <c:pt idx="3">
                  <c:v>FUNC DA EDUCACAO </c:v>
                </c:pt>
                <c:pt idx="4">
                  <c:v>ASSISTENCIA </c:v>
                </c:pt>
                <c:pt idx="5">
                  <c:v>REESTRUTURACAO DA REDE </c:v>
                </c:pt>
                <c:pt idx="6">
                  <c:v>FOMENTO A PROJETOS </c:v>
                </c:pt>
                <c:pt idx="7">
                  <c:v>CAPACITACAO </c:v>
                </c:pt>
                <c:pt idx="8">
                  <c:v>FOMENTO AO DESENV</c:v>
                </c:pt>
                <c:pt idx="9">
                  <c:v>ACERVO </c:v>
                </c:pt>
                <c:pt idx="10">
                  <c:v>PNAE</c:v>
                </c:pt>
                <c:pt idx="11">
                  <c:v>APOIO A FORMACAO </c:v>
                </c:pt>
              </c:strCache>
            </c:strRef>
          </c:cat>
          <c:val>
            <c:numRef>
              <c:f>'Gráficos Despesas'!$AC$124:$AC$135</c:f>
              <c:numCache>
                <c:formatCode>_(* #,##0.00_);_(* \(#,##0.00\);_(* "-"??_);_(@_)</c:formatCode>
                <c:ptCount val="12"/>
                <c:pt idx="0">
                  <c:v>14.206949650000002</c:v>
                </c:pt>
                <c:pt idx="1">
                  <c:v>8.8693644500000008</c:v>
                </c:pt>
                <c:pt idx="2">
                  <c:v>1.4274816400000001</c:v>
                </c:pt>
                <c:pt idx="3">
                  <c:v>1.3250573400000001</c:v>
                </c:pt>
                <c:pt idx="4">
                  <c:v>1.1274245000000001</c:v>
                </c:pt>
                <c:pt idx="5">
                  <c:v>0.69412030000000002</c:v>
                </c:pt>
                <c:pt idx="6">
                  <c:v>0.30352665000000001</c:v>
                </c:pt>
                <c:pt idx="7">
                  <c:v>0.10514379999999998</c:v>
                </c:pt>
                <c:pt idx="8">
                  <c:v>9.1473429999999994E-2</c:v>
                </c:pt>
                <c:pt idx="9">
                  <c:v>8.9721559999999992E-2</c:v>
                </c:pt>
                <c:pt idx="10">
                  <c:v>0.16193227000000002</c:v>
                </c:pt>
                <c:pt idx="11">
                  <c:v>1.1703709999999999E-2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5"/>
        <c:overlap val="100"/>
        <c:axId val="397067848"/>
        <c:axId val="397068240"/>
      </c:barChart>
      <c:catAx>
        <c:axId val="397067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7068240"/>
        <c:crosses val="autoZero"/>
        <c:auto val="1"/>
        <c:lblAlgn val="ctr"/>
        <c:lblOffset val="100"/>
        <c:noMultiLvlLbl val="0"/>
      </c:catAx>
      <c:valAx>
        <c:axId val="3970682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97067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[Performance Orçamentária.xlsx]Gráficos Despesas!Tabela dinâmica5</c:name>
    <c:fmtId val="1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solidFill>
                  <a:sysClr val="windowText" lastClr="000000"/>
                </a:solidFill>
                <a:effectLst/>
              </a:rPr>
              <a:t>Despesas Por Categoria</a:t>
            </a:r>
            <a:endParaRPr lang="pt-BR" sz="1400">
              <a:solidFill>
                <a:sysClr val="windowText" lastClr="000000"/>
              </a:solidFill>
              <a:effectLst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sz="1400" b="0" i="0" baseline="0">
                <a:solidFill>
                  <a:sysClr val="windowText" lastClr="000000"/>
                </a:solidFill>
                <a:effectLst/>
              </a:rPr>
              <a:t>(R$ MM)</a:t>
            </a:r>
            <a:endParaRPr lang="pt-BR" sz="14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1" u="sng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'Gráficos Despesas'!$AH$95:$AH$96</c:f>
              <c:strCache>
                <c:ptCount val="1"/>
                <c:pt idx="0">
                  <c:v>CAPITAL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1" u="sng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Despesas'!$AG$97:$AG$105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'Gráficos Despesas'!$AH$97:$AH$105</c:f>
              <c:numCache>
                <c:formatCode>#,##0</c:formatCode>
                <c:ptCount val="8"/>
                <c:pt idx="0">
                  <c:v>490721.85</c:v>
                </c:pt>
                <c:pt idx="1">
                  <c:v>1968679.4899999998</c:v>
                </c:pt>
                <c:pt idx="2">
                  <c:v>3863609.31</c:v>
                </c:pt>
                <c:pt idx="3">
                  <c:v>1592389.21</c:v>
                </c:pt>
                <c:pt idx="4">
                  <c:v>34686.22</c:v>
                </c:pt>
                <c:pt idx="5">
                  <c:v>150897.15</c:v>
                </c:pt>
                <c:pt idx="6">
                  <c:v>97157.46</c:v>
                </c:pt>
                <c:pt idx="7">
                  <c:v>21858.799999999999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'Gráficos Despesas'!$AI$95:$AI$96</c:f>
              <c:strCache>
                <c:ptCount val="1"/>
                <c:pt idx="0">
                  <c:v>CORRENTES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Despesas'!$AG$97:$AG$105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'Gráficos Despesas'!$AI$97:$AI$105</c:f>
              <c:numCache>
                <c:formatCode>#,##0</c:formatCode>
                <c:ptCount val="8"/>
                <c:pt idx="0">
                  <c:v>700954.34</c:v>
                </c:pt>
                <c:pt idx="1">
                  <c:v>671373.81</c:v>
                </c:pt>
                <c:pt idx="2">
                  <c:v>969822.62999999989</c:v>
                </c:pt>
                <c:pt idx="3">
                  <c:v>1458350.95</c:v>
                </c:pt>
                <c:pt idx="4">
                  <c:v>322371.83999999997</c:v>
                </c:pt>
                <c:pt idx="5">
                  <c:v>669740.11999999988</c:v>
                </c:pt>
                <c:pt idx="6">
                  <c:v>646737.30000000005</c:v>
                </c:pt>
                <c:pt idx="7">
                  <c:v>547599.16999999993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069024"/>
        <c:axId val="280454888"/>
      </c:lineChart>
      <c:catAx>
        <c:axId val="39706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0454888"/>
        <c:crosses val="autoZero"/>
        <c:auto val="1"/>
        <c:lblAlgn val="ctr"/>
        <c:lblOffset val="100"/>
        <c:noMultiLvlLbl val="0"/>
      </c:catAx>
      <c:valAx>
        <c:axId val="28045488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97069024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[Performance Orçamentária.xlsx]Gráficos Despesas!Tabela dinâmica8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baseline="0">
                <a:solidFill>
                  <a:sysClr val="windowText" lastClr="000000"/>
                </a:solidFill>
                <a:effectLst/>
              </a:rPr>
              <a:t>RAP por Ano  2010 - 2018 </a:t>
            </a:r>
            <a:endParaRPr lang="pt-BR" sz="1400" b="0">
              <a:solidFill>
                <a:sysClr val="windowText" lastClr="000000"/>
              </a:solidFill>
              <a:effectLst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 sz="1400" b="0" i="0" baseline="0">
                <a:solidFill>
                  <a:sysClr val="windowText" lastClr="000000"/>
                </a:solidFill>
                <a:effectLst/>
              </a:rPr>
              <a:t>(R$ Mil)</a:t>
            </a:r>
            <a:endParaRPr lang="pt-BR" sz="1400" b="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'Gráficos Despesas'!$AI$125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Despesas'!$AH$126:$AH$134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'Gráficos Despesas'!$AI$126:$AI$134</c:f>
              <c:numCache>
                <c:formatCode>#,##0</c:formatCode>
                <c:ptCount val="8"/>
                <c:pt idx="0">
                  <c:v>1191676.1900000002</c:v>
                </c:pt>
                <c:pt idx="1">
                  <c:v>2640053.2999999998</c:v>
                </c:pt>
                <c:pt idx="2">
                  <c:v>4833431.9400000004</c:v>
                </c:pt>
                <c:pt idx="3">
                  <c:v>3050740.1599999997</c:v>
                </c:pt>
                <c:pt idx="4">
                  <c:v>357058.05999999994</c:v>
                </c:pt>
                <c:pt idx="5">
                  <c:v>820637.27</c:v>
                </c:pt>
                <c:pt idx="6">
                  <c:v>743894.76</c:v>
                </c:pt>
                <c:pt idx="7">
                  <c:v>569457.97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0455672"/>
        <c:axId val="280456064"/>
      </c:barChart>
      <c:catAx>
        <c:axId val="280455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0456064"/>
        <c:crosses val="autoZero"/>
        <c:auto val="1"/>
        <c:lblAlgn val="ctr"/>
        <c:lblOffset val="100"/>
        <c:noMultiLvlLbl val="0"/>
      </c:catAx>
      <c:valAx>
        <c:axId val="28045606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80455672"/>
        <c:crosses val="autoZero"/>
        <c:crossBetween val="between"/>
        <c:dispUnits>
          <c:builtInUnit val="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b="0">
                <a:solidFill>
                  <a:sysClr val="windowText" lastClr="000000"/>
                </a:solidFill>
              </a:rPr>
              <a:t>Despesas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 b="0">
                <a:solidFill>
                  <a:sysClr val="windowText" lastClr="000000"/>
                </a:solidFill>
              </a:rPr>
              <a:t>(1°Tr17  vs 1°Tr 18)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 b="0">
                <a:solidFill>
                  <a:sysClr val="windowText" lastClr="000000"/>
                </a:solidFill>
              </a:rPr>
              <a:t>(R$</a:t>
            </a:r>
            <a:r>
              <a:rPr lang="pt-BR" b="0" baseline="0">
                <a:solidFill>
                  <a:sysClr val="windowText" lastClr="000000"/>
                </a:solidFill>
              </a:rPr>
              <a:t> Mil)</a:t>
            </a:r>
            <a:endParaRPr lang="pt-BR" b="0">
              <a:solidFill>
                <a:sysClr val="windowText" lastClr="000000"/>
              </a:solidFill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endParaRPr lang="pt-BR" b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5199624867860524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'Gráficos Despesas'!$AA$141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5.0925337632079971E-17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0.1203703703703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0.171296296296296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Despesas'!$AB$139:$AE$139</c:f>
              <c:strCache>
                <c:ptCount val="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ACUM</c:v>
                </c:pt>
              </c:strCache>
            </c:strRef>
          </c:cat>
          <c:val>
            <c:numRef>
              <c:f>'Gráficos Despesas'!$AB$141:$AE$141</c:f>
              <c:numCache>
                <c:formatCode>_-* #,##0_-;\-* #,##0_-;_-* "-"??_-;_-@_-</c:formatCode>
                <c:ptCount val="4"/>
                <c:pt idx="0">
                  <c:v>19082.009999999998</c:v>
                </c:pt>
                <c:pt idx="1">
                  <c:v>84732.77</c:v>
                </c:pt>
                <c:pt idx="2">
                  <c:v>96605.069999999992</c:v>
                </c:pt>
                <c:pt idx="3">
                  <c:v>200419.84999999998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4939784"/>
        <c:axId val="314940176"/>
      </c:barChart>
      <c:lineChart>
        <c:grouping val="standard"/>
        <c:varyColors val="0"/>
        <c:ser>
          <c:idx val="0"/>
          <c:order val="0"/>
          <c:tx>
            <c:strRef>
              <c:f>'Gráficos Despesas'!$AA$140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Despesas'!$AB$139:$AE$139</c:f>
              <c:strCache>
                <c:ptCount val="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ACUM</c:v>
                </c:pt>
              </c:strCache>
            </c:strRef>
          </c:cat>
          <c:val>
            <c:numRef>
              <c:f>'Gráficos Despesas'!$AB$140:$AE$140</c:f>
              <c:numCache>
                <c:formatCode>_-* #,##0_-;\-* #,##0_-;_-* "-"??_-;_-@_-</c:formatCode>
                <c:ptCount val="4"/>
                <c:pt idx="0">
                  <c:v>0</c:v>
                </c:pt>
                <c:pt idx="1">
                  <c:v>150348.54999999999</c:v>
                </c:pt>
                <c:pt idx="2">
                  <c:v>159806.75</c:v>
                </c:pt>
                <c:pt idx="3">
                  <c:v>310155.3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39784"/>
        <c:axId val="314940176"/>
      </c:lineChart>
      <c:lineChart>
        <c:grouping val="standard"/>
        <c:varyColors val="0"/>
        <c:ser>
          <c:idx val="2"/>
          <c:order val="2"/>
          <c:tx>
            <c:v>%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2338302123574622E-2"/>
                  <c:y val="-0.157407508016446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0091268051226536E-2"/>
                  <c:y val="-0.170396221998968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1011667839607689E-2"/>
                  <c:y val="-0.337962962962962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1" u="sng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'Gráficos Despesas'!$AB$142:$AE$142</c:f>
              <c:numCache>
                <c:formatCode>0%</c:formatCode>
                <c:ptCount val="4"/>
                <c:pt idx="1">
                  <c:v>0.77438492805085901</c:v>
                </c:pt>
                <c:pt idx="2">
                  <c:v>0.65422736094492773</c:v>
                </c:pt>
                <c:pt idx="3">
                  <c:v>0.54752785215636091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0960"/>
        <c:axId val="314940568"/>
      </c:lineChart>
      <c:catAx>
        <c:axId val="314939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4940176"/>
        <c:crosses val="autoZero"/>
        <c:auto val="1"/>
        <c:lblAlgn val="ctr"/>
        <c:lblOffset val="100"/>
        <c:noMultiLvlLbl val="0"/>
      </c:catAx>
      <c:valAx>
        <c:axId val="314940176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314939784"/>
        <c:crosses val="autoZero"/>
        <c:crossBetween val="between"/>
        <c:dispUnits>
          <c:builtInUnit val="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valAx>
        <c:axId val="31494056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14940960"/>
        <c:crosses val="max"/>
        <c:crossBetween val="between"/>
      </c:valAx>
      <c:catAx>
        <c:axId val="314940960"/>
        <c:scaling>
          <c:orientation val="minMax"/>
        </c:scaling>
        <c:delete val="1"/>
        <c:axPos val="b"/>
        <c:majorTickMark val="out"/>
        <c:minorTickMark val="none"/>
        <c:tickLblPos val="nextTo"/>
        <c:crossAx val="314940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[Performance Orçamentária.xlsx]Gráficos Despesas!Tabela dinâmica7</c:name>
    <c:fmtId val="4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'Gráficos Despesas'!$AC$147:$AC$148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'Gráficos Despesas'!$AA$149:$AB$157</c:f>
              <c:multiLvlStrCache>
                <c:ptCount val="8"/>
                <c:lvl>
                  <c:pt idx="0">
                    <c:v>ASSISTENCIA </c:v>
                  </c:pt>
                  <c:pt idx="1">
                    <c:v>FUNC DE INSTITUICOES </c:v>
                  </c:pt>
                  <c:pt idx="2">
                    <c:v>ASSISTENCIA </c:v>
                  </c:pt>
                  <c:pt idx="3">
                    <c:v>CAPACITACAO </c:v>
                  </c:pt>
                  <c:pt idx="4">
                    <c:v>FUNC DE INSTITUICOES </c:v>
                  </c:pt>
                  <c:pt idx="5">
                    <c:v>ASSISTENCIA </c:v>
                  </c:pt>
                  <c:pt idx="6">
                    <c:v>CAPACITACAO </c:v>
                  </c:pt>
                  <c:pt idx="7">
                    <c:v>FUNC DE INSTITUICOES </c:v>
                  </c:pt>
                </c:lvl>
                <c:lvl>
                  <c:pt idx="0">
                    <c:v>JAN</c:v>
                  </c:pt>
                  <c:pt idx="2">
                    <c:v>FEV</c:v>
                  </c:pt>
                  <c:pt idx="5">
                    <c:v>MAR</c:v>
                  </c:pt>
                </c:lvl>
              </c:multiLvlStrCache>
            </c:multiLvlStrRef>
          </c:cat>
          <c:val>
            <c:numRef>
              <c:f>'Gráficos Despesas'!$AC$149:$AC$157</c:f>
              <c:numCache>
                <c:formatCode>#,##0</c:formatCode>
                <c:ptCount val="8"/>
                <c:pt idx="2">
                  <c:v>29236.6</c:v>
                </c:pt>
                <c:pt idx="3">
                  <c:v>2850</c:v>
                </c:pt>
                <c:pt idx="4">
                  <c:v>118261.95000000001</c:v>
                </c:pt>
                <c:pt idx="7">
                  <c:v>159806.74999999997</c:v>
                </c:pt>
              </c:numCache>
            </c:numRef>
          </c:val>
        </c:ser>
        <c:ser>
          <c:idx val="1"/>
          <c:order val="1"/>
          <c:tx>
            <c:strRef>
              <c:f>'Gráficos Despesas'!$AD$147:$AD$148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'Gráficos Despesas'!$AA$149:$AB$157</c:f>
              <c:multiLvlStrCache>
                <c:ptCount val="8"/>
                <c:lvl>
                  <c:pt idx="0">
                    <c:v>ASSISTENCIA </c:v>
                  </c:pt>
                  <c:pt idx="1">
                    <c:v>FUNC DE INSTITUICOES </c:v>
                  </c:pt>
                  <c:pt idx="2">
                    <c:v>ASSISTENCIA </c:v>
                  </c:pt>
                  <c:pt idx="3">
                    <c:v>CAPACITACAO </c:v>
                  </c:pt>
                  <c:pt idx="4">
                    <c:v>FUNC DE INSTITUICOES </c:v>
                  </c:pt>
                  <c:pt idx="5">
                    <c:v>ASSISTENCIA </c:v>
                  </c:pt>
                  <c:pt idx="6">
                    <c:v>CAPACITACAO </c:v>
                  </c:pt>
                  <c:pt idx="7">
                    <c:v>FUNC DE INSTITUICOES </c:v>
                  </c:pt>
                </c:lvl>
                <c:lvl>
                  <c:pt idx="0">
                    <c:v>JAN</c:v>
                  </c:pt>
                  <c:pt idx="2">
                    <c:v>FEV</c:v>
                  </c:pt>
                  <c:pt idx="5">
                    <c:v>MAR</c:v>
                  </c:pt>
                </c:lvl>
              </c:multiLvlStrCache>
            </c:multiLvlStrRef>
          </c:cat>
          <c:val>
            <c:numRef>
              <c:f>'Gráficos Despesas'!$AD$149:$AD$157</c:f>
              <c:numCache>
                <c:formatCode>#,##0</c:formatCode>
                <c:ptCount val="8"/>
                <c:pt idx="0">
                  <c:v>13355.8</c:v>
                </c:pt>
                <c:pt idx="1">
                  <c:v>5726.21</c:v>
                </c:pt>
                <c:pt idx="2">
                  <c:v>16671.55</c:v>
                </c:pt>
                <c:pt idx="4">
                  <c:v>68061.22</c:v>
                </c:pt>
                <c:pt idx="5">
                  <c:v>28123.3</c:v>
                </c:pt>
                <c:pt idx="6">
                  <c:v>4885.1400000000003</c:v>
                </c:pt>
                <c:pt idx="7">
                  <c:v>63596.63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5881664"/>
        <c:axId val="395882056"/>
      </c:barChart>
      <c:catAx>
        <c:axId val="39588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shade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5882056"/>
        <c:crosses val="autoZero"/>
        <c:auto val="1"/>
        <c:lblAlgn val="ctr"/>
        <c:lblOffset val="100"/>
        <c:noMultiLvlLbl val="0"/>
      </c:catAx>
      <c:valAx>
        <c:axId val="39588205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95881664"/>
        <c:crosses val="autoZero"/>
        <c:crossBetween val="between"/>
        <c:dispUnits>
          <c:builtInUnit val="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b="0">
                <a:solidFill>
                  <a:sysClr val="windowText" lastClr="000000"/>
                </a:solidFill>
              </a:rPr>
              <a:t>% Rap Acaraú  vs  % Rap</a:t>
            </a:r>
            <a:r>
              <a:rPr lang="pt-BR" b="0" baseline="0">
                <a:solidFill>
                  <a:sysClr val="windowText" lastClr="000000"/>
                </a:solidFill>
              </a:rPr>
              <a:t> </a:t>
            </a:r>
            <a:r>
              <a:rPr lang="pt-BR" b="0">
                <a:solidFill>
                  <a:sysClr val="windowText" lastClr="000000"/>
                </a:solidFill>
              </a:rPr>
              <a:t>Total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'Gráficos Despesas'!$B$230</c:f>
              <c:strCache>
                <c:ptCount val="1"/>
                <c:pt idx="0">
                  <c:v>Acaraú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2.3038795535719498E-17"/>
                  <c:y val="0.195009113444152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0.3039249781277340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0.2371755613881597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0.144233012540099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0.1498093467483231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2566760917373547E-3"/>
                  <c:y val="0.213211213181685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0.1868259696704578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Despesas'!$C$229:$K$229</c:f>
              <c:strCach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Acumulado</c:v>
                </c:pt>
              </c:strCache>
            </c:strRef>
          </c:cat>
          <c:val>
            <c:numRef>
              <c:f>'Gráficos Despesas'!$C$230:$K$230</c:f>
              <c:numCache>
                <c:formatCode>0%</c:formatCode>
                <c:ptCount val="9"/>
                <c:pt idx="0">
                  <c:v>0.14149821640903684</c:v>
                </c:pt>
                <c:pt idx="1">
                  <c:v>0.51866404715127701</c:v>
                </c:pt>
                <c:pt idx="2">
                  <c:v>0.61216730038022815</c:v>
                </c:pt>
                <c:pt idx="3">
                  <c:v>0.53135888501742157</c:v>
                </c:pt>
                <c:pt idx="4">
                  <c:v>0.17475728155339804</c:v>
                </c:pt>
                <c:pt idx="5">
                  <c:v>0.29602888086642598</c:v>
                </c:pt>
                <c:pt idx="6">
                  <c:v>0.26714801444043323</c:v>
                </c:pt>
                <c:pt idx="7">
                  <c:v>0.66279069767441867</c:v>
                </c:pt>
                <c:pt idx="8">
                  <c:v>0.36950299245381207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95882840"/>
        <c:axId val="395883232"/>
      </c:barChart>
      <c:lineChart>
        <c:grouping val="standard"/>
        <c:varyColors val="0"/>
        <c:ser>
          <c:idx val="1"/>
          <c:order val="1"/>
          <c:tx>
            <c:strRef>
              <c:f>'Gráficos Despesas'!$B$231</c:f>
              <c:strCache>
                <c:ptCount val="1"/>
                <c:pt idx="0">
                  <c:v>Todos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Despesas'!$C$229:$K$229</c:f>
              <c:strCach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Acumulado</c:v>
                </c:pt>
              </c:strCache>
            </c:strRef>
          </c:cat>
          <c:val>
            <c:numRef>
              <c:f>'Gráficos Despesas'!$C$231:$K$231</c:f>
              <c:numCache>
                <c:formatCode>0%</c:formatCode>
                <c:ptCount val="9"/>
                <c:pt idx="0">
                  <c:v>0.17</c:v>
                </c:pt>
                <c:pt idx="1">
                  <c:v>0.49</c:v>
                </c:pt>
                <c:pt idx="2">
                  <c:v>0.41</c:v>
                </c:pt>
                <c:pt idx="3">
                  <c:v>0.44</c:v>
                </c:pt>
                <c:pt idx="4">
                  <c:v>0.32</c:v>
                </c:pt>
                <c:pt idx="5">
                  <c:v>0.3</c:v>
                </c:pt>
                <c:pt idx="6">
                  <c:v>0.25</c:v>
                </c:pt>
                <c:pt idx="7">
                  <c:v>0.69</c:v>
                </c:pt>
                <c:pt idx="8">
                  <c:v>0.34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882840"/>
        <c:axId val="395883232"/>
      </c:lineChart>
      <c:catAx>
        <c:axId val="395882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5883232"/>
        <c:crosses val="autoZero"/>
        <c:auto val="1"/>
        <c:lblAlgn val="ctr"/>
        <c:lblOffset val="100"/>
        <c:noMultiLvlLbl val="0"/>
      </c:catAx>
      <c:valAx>
        <c:axId val="39588323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395882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ysClr val="windowText" lastClr="000000"/>
                </a:solidFill>
              </a:rPr>
              <a:t>Evolução das Provisões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>
                <a:solidFill>
                  <a:sysClr val="windowText" lastClr="000000"/>
                </a:solidFill>
              </a:rPr>
              <a:t>(R$ MM)</a:t>
            </a:r>
          </a:p>
        </c:rich>
      </c:tx>
      <c:layout>
        <c:manualLayout>
          <c:xMode val="edge"/>
          <c:yMode val="edge"/>
          <c:x val="0.36196224224407619"/>
          <c:y val="3.27527844058386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1500973163639934E-2"/>
          <c:y val="0.27144210892079323"/>
          <c:w val="0.90849902683636008"/>
          <c:h val="0.66838981015779775"/>
        </c:manualLayout>
      </c:layout>
      <c:lineChart>
        <c:grouping val="standard"/>
        <c:varyColors val="0"/>
        <c:ser>
          <c:idx val="1"/>
          <c:order val="0"/>
          <c:tx>
            <c:strRef>
              <c:f>'Gráficos Provisão'!$U$80</c:f>
              <c:strCache>
                <c:ptCount val="1"/>
                <c:pt idx="0">
                  <c:v>Valor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'Gráficos Provisão'!$V$79:$AD$79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'Gráficos Provisão'!$V$80:$AD$80</c:f>
              <c:numCache>
                <c:formatCode>_-* #,##0.0_-;\-* #,##0.0_-;_-* "-"??_-;_-@_-</c:formatCode>
                <c:ptCount val="9"/>
                <c:pt idx="0">
                  <c:v>1.7036661799999999</c:v>
                </c:pt>
                <c:pt idx="1">
                  <c:v>4.8599917099999992</c:v>
                </c:pt>
                <c:pt idx="2">
                  <c:v>7.1106173400000001</c:v>
                </c:pt>
                <c:pt idx="3">
                  <c:v>5.5876281500000005</c:v>
                </c:pt>
                <c:pt idx="4">
                  <c:v>3.0525811300000005</c:v>
                </c:pt>
                <c:pt idx="5">
                  <c:v>2.4590172199999998</c:v>
                </c:pt>
                <c:pt idx="6">
                  <c:v>2.7514428199999998</c:v>
                </c:pt>
                <c:pt idx="7">
                  <c:v>2.5992681399999999</c:v>
                </c:pt>
                <c:pt idx="8">
                  <c:v>1.7163729299999999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'Gráficos Provisão'!$U$81</c:f>
              <c:strCache>
                <c:ptCount val="1"/>
                <c:pt idx="0">
                  <c:v>%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9.6135615427735563E-2"/>
                  <c:y val="-0.213308345402258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5977419742517935E-2"/>
                  <c:y val="-0.5069098133566637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918897017207284E-2"/>
                  <c:y val="-0.586718998205428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8303251992651248E-2"/>
                  <c:y val="-0.421641564477441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9364399880030467E-2"/>
                  <c:y val="-0.2830200505425825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8.7170818683711071E-2"/>
                  <c:y val="-0.263534400256356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7.9287319182093863E-2"/>
                  <c:y val="-0.2767321960011737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9978571836907533E-2"/>
                  <c:y val="-0.259216617392023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sng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'Gráficos Provisão'!$V$79:$AD$79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'Gráficos Provisão'!$V$81:$AE$81</c:f>
              <c:numCache>
                <c:formatCode>0%</c:formatCode>
                <c:ptCount val="10"/>
                <c:pt idx="1">
                  <c:v>1.8526666591456311</c:v>
                </c:pt>
                <c:pt idx="2">
                  <c:v>0.46309248334088227</c:v>
                </c:pt>
                <c:pt idx="3">
                  <c:v>-0.21418522712966015</c:v>
                </c:pt>
                <c:pt idx="4">
                  <c:v>-0.45368928496073946</c:v>
                </c:pt>
                <c:pt idx="5">
                  <c:v>-0.19444656332524757</c:v>
                </c:pt>
                <c:pt idx="6">
                  <c:v>0.11891970402712349</c:v>
                </c:pt>
                <c:pt idx="7">
                  <c:v>-5.5307229681044179E-2</c:v>
                </c:pt>
                <c:pt idx="8">
                  <c:v>-0.33967069284356333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481216"/>
        <c:axId val="390481608"/>
      </c:lineChart>
      <c:catAx>
        <c:axId val="39048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0481608"/>
        <c:crosses val="autoZero"/>
        <c:auto val="1"/>
        <c:lblAlgn val="ctr"/>
        <c:lblOffset val="100"/>
        <c:noMultiLvlLbl val="0"/>
      </c:catAx>
      <c:valAx>
        <c:axId val="390481608"/>
        <c:scaling>
          <c:orientation val="minMax"/>
        </c:scaling>
        <c:delete val="1"/>
        <c:axPos val="l"/>
        <c:numFmt formatCode="_-* #,##0.0_-;\-* #,##0.0_-;_-* &quot;-&quot;??_-;_-@_-" sourceLinked="1"/>
        <c:majorTickMark val="none"/>
        <c:minorTickMark val="none"/>
        <c:tickLblPos val="nextTo"/>
        <c:crossAx val="39048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ysClr val="windowText" lastClr="000000"/>
                </a:solidFill>
              </a:rPr>
              <a:t>Provisão</a:t>
            </a:r>
            <a:r>
              <a:rPr lang="pt-BR" baseline="0">
                <a:solidFill>
                  <a:sysClr val="windowText" lastClr="000000"/>
                </a:solidFill>
              </a:rPr>
              <a:t> </a:t>
            </a:r>
            <a:r>
              <a:rPr lang="pt-BR">
                <a:solidFill>
                  <a:sysClr val="windowText" lastClr="000000"/>
                </a:solidFill>
              </a:rPr>
              <a:t>2010-2018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>
                <a:solidFill>
                  <a:sysClr val="windowText" lastClr="000000"/>
                </a:solidFill>
              </a:rPr>
              <a:t>(R$ MM)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cat>
            <c:strRef>
              <c:f>'Gráficos Provisão'!$U$67:$U$76</c:f>
              <c:strCache>
                <c:ptCount val="10"/>
                <c:pt idx="0">
                  <c:v>Total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'Gráficos Provisão'!$W$67:$W$75</c:f>
              <c:numCache>
                <c:formatCode>_-* #,##0.0_-;\-* #,##0.0_-;_-* "-"?_-;_-@_-</c:formatCode>
                <c:ptCount val="9"/>
                <c:pt idx="1">
                  <c:v>30.13691944</c:v>
                </c:pt>
                <c:pt idx="2">
                  <c:v>25.276927730000001</c:v>
                </c:pt>
                <c:pt idx="3">
                  <c:v>18.16631039</c:v>
                </c:pt>
                <c:pt idx="4">
                  <c:v>12.578682239999999</c:v>
                </c:pt>
                <c:pt idx="5">
                  <c:v>9.526101109999999</c:v>
                </c:pt>
                <c:pt idx="6">
                  <c:v>7.0670838899999993</c:v>
                </c:pt>
                <c:pt idx="7">
                  <c:v>4.3156410699999999</c:v>
                </c:pt>
                <c:pt idx="8">
                  <c:v>1.7163729299999999</c:v>
                </c:pt>
              </c:numCache>
            </c:numRef>
          </c:val>
        </c:ser>
        <c:ser>
          <c:idx val="0"/>
          <c:order val="1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1218601967997318E-17"/>
                  <c:y val="-1.0006251937726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Provisão'!$U$67:$U$76</c:f>
              <c:strCache>
                <c:ptCount val="10"/>
                <c:pt idx="0">
                  <c:v>Total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'Gráficos Provisão'!$V$67:$V$76</c:f>
              <c:numCache>
                <c:formatCode>_-* #,##0.0_-;\-* #,##0.0_-;_-* "-"??_-;_-@_-</c:formatCode>
                <c:ptCount val="10"/>
                <c:pt idx="0">
                  <c:v>31.840585619999999</c:v>
                </c:pt>
                <c:pt idx="1">
                  <c:v>1.7036661799999999</c:v>
                </c:pt>
                <c:pt idx="2">
                  <c:v>4.8599917099999992</c:v>
                </c:pt>
                <c:pt idx="3">
                  <c:v>7.1106173400000001</c:v>
                </c:pt>
                <c:pt idx="4">
                  <c:v>5.5876281500000005</c:v>
                </c:pt>
                <c:pt idx="5">
                  <c:v>3.0525811300000005</c:v>
                </c:pt>
                <c:pt idx="6">
                  <c:v>2.4590172199999998</c:v>
                </c:pt>
                <c:pt idx="7">
                  <c:v>2.7514428199999998</c:v>
                </c:pt>
                <c:pt idx="8">
                  <c:v>2.5992681399999999</c:v>
                </c:pt>
                <c:pt idx="9">
                  <c:v>1.7163729299999999</c:v>
                </c:pt>
              </c:numCache>
            </c:numRef>
          </c:val>
        </c:ser>
        <c:ser>
          <c:idx val="2"/>
          <c:order val="2"/>
          <c:tx>
            <c:v>%</c:v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4012277207181056"/>
                  <c:y val="4.91098738688290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4301190139287881"/>
                  <c:y val="7.3664810803244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4012277207181056"/>
                  <c:y val="0.127685672058956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4156733673234459"/>
                  <c:y val="0.108041722511424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012277207181045"/>
                  <c:y val="0.13750764683272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4590103071394708"/>
                  <c:y val="9.3308760350775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3212513042911614"/>
                  <c:y val="4.9478552150497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22263455685744069"/>
                  <c:y val="5.9208253345692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5759902623653236E-2"/>
                  <c:y val="-1.0006251937726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sng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'Gráficos Provisão'!$U$67:$U$76</c:f>
              <c:strCache>
                <c:ptCount val="10"/>
                <c:pt idx="0">
                  <c:v>Total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'Gráficos Provisão'!$X$68:$X$76</c:f>
              <c:numCache>
                <c:formatCode>0%</c:formatCode>
                <c:ptCount val="9"/>
                <c:pt idx="0">
                  <c:v>5.3506119527207366E-2</c:v>
                </c:pt>
                <c:pt idx="1">
                  <c:v>0.15263512323552544</c:v>
                </c:pt>
                <c:pt idx="2">
                  <c:v>0.22331930149970652</c:v>
                </c:pt>
                <c:pt idx="3">
                  <c:v>0.17548760618555484</c:v>
                </c:pt>
                <c:pt idx="4">
                  <c:v>9.5870759615758624E-2</c:v>
                </c:pt>
                <c:pt idx="5">
                  <c:v>7.7229019885093425E-2</c:v>
                </c:pt>
                <c:pt idx="6">
                  <c:v>8.641307207213357E-2</c:v>
                </c:pt>
                <c:pt idx="7">
                  <c:v>8.1633804447595465E-2</c:v>
                </c:pt>
                <c:pt idx="8">
                  <c:v>5.3905193531424749E-2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92"/>
        <c:axId val="313458800"/>
        <c:axId val="313459192"/>
      </c:barChart>
      <c:catAx>
        <c:axId val="31345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3459192"/>
        <c:crosses val="autoZero"/>
        <c:auto val="1"/>
        <c:lblAlgn val="ctr"/>
        <c:lblOffset val="100"/>
        <c:noMultiLvlLbl val="0"/>
      </c:catAx>
      <c:valAx>
        <c:axId val="3134591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13458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ysClr val="windowText" lastClr="000000"/>
                </a:solidFill>
              </a:rPr>
              <a:t>Despesas Liquidadas</a:t>
            </a:r>
            <a:r>
              <a:rPr lang="pt-BR" baseline="0">
                <a:solidFill>
                  <a:sysClr val="windowText" lastClr="000000"/>
                </a:solidFill>
              </a:rPr>
              <a:t> </a:t>
            </a:r>
            <a:r>
              <a:rPr lang="pt-BR">
                <a:solidFill>
                  <a:sysClr val="windowText" lastClr="000000"/>
                </a:solidFill>
              </a:rPr>
              <a:t>2010-2018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>
                <a:solidFill>
                  <a:sysClr val="windowText" lastClr="000000"/>
                </a:solidFill>
              </a:rPr>
              <a:t>(R$ MM)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cat>
            <c:strRef>
              <c:f>'Gráficos Despesas'!$AB$33:$AB$42</c:f>
              <c:strCache>
                <c:ptCount val="10"/>
                <c:pt idx="0">
                  <c:v>Total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'Gráficos Despesas'!$AD$33:$AD$41</c:f>
              <c:numCache>
                <c:formatCode>_-* #,##0.0_-;\-* #,##0.0_-;_-* "-"?_-;_-@_-</c:formatCode>
                <c:ptCount val="9"/>
                <c:pt idx="1">
                  <c:v>35.587546750000001</c:v>
                </c:pt>
                <c:pt idx="2">
                  <c:v>27.17986999</c:v>
                </c:pt>
                <c:pt idx="3">
                  <c:v>22.092361520000001</c:v>
                </c:pt>
                <c:pt idx="4">
                  <c:v>14.197504120000001</c:v>
                </c:pt>
                <c:pt idx="5">
                  <c:v>8.4600255900000008</c:v>
                </c:pt>
                <c:pt idx="6">
                  <c:v>6.4034644000000007</c:v>
                </c:pt>
                <c:pt idx="7">
                  <c:v>3.6312278000000009</c:v>
                </c:pt>
                <c:pt idx="8">
                  <c:v>0.85637270000000232</c:v>
                </c:pt>
              </c:numCache>
            </c:numRef>
          </c:val>
        </c:ser>
        <c:ser>
          <c:idx val="0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9"/>
              <c:layout>
                <c:manualLayout>
                  <c:x val="-1.2487440787198927E-16"/>
                  <c:y val="-1.50093779065896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Despesas'!$AB$33:$AB$42</c:f>
              <c:strCache>
                <c:ptCount val="10"/>
                <c:pt idx="0">
                  <c:v>Total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'Gráficos Despesas'!$AC$33:$AC$42</c:f>
              <c:numCache>
                <c:formatCode>_-* #,##0.0_-;\-* #,##0.0_-;_-* "-"??_-;_-@_-</c:formatCode>
                <c:ptCount val="10"/>
                <c:pt idx="0">
                  <c:v>38.427189869999999</c:v>
                </c:pt>
                <c:pt idx="1">
                  <c:v>2.8396431200000007</c:v>
                </c:pt>
                <c:pt idx="2">
                  <c:v>8.4076767600000011</c:v>
                </c:pt>
                <c:pt idx="3">
                  <c:v>5.0875084699999995</c:v>
                </c:pt>
                <c:pt idx="4">
                  <c:v>7.8948573999999994</c:v>
                </c:pt>
                <c:pt idx="5">
                  <c:v>5.7374785300000006</c:v>
                </c:pt>
                <c:pt idx="6">
                  <c:v>2.05656119</c:v>
                </c:pt>
                <c:pt idx="7">
                  <c:v>2.7722365999999998</c:v>
                </c:pt>
                <c:pt idx="8">
                  <c:v>2.7748550999999986</c:v>
                </c:pt>
                <c:pt idx="9">
                  <c:v>0.8563727000000001</c:v>
                </c:pt>
              </c:numCache>
            </c:numRef>
          </c:val>
        </c:ser>
        <c:ser>
          <c:idx val="2"/>
          <c:order val="2"/>
          <c:tx>
            <c:v>%</c:v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4012277207181056"/>
                  <c:y val="4.91098738688290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4301190139287881"/>
                  <c:y val="7.3664810803244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4012277207181056"/>
                  <c:y val="0.127685672058956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4156733673234459"/>
                  <c:y val="0.108041722511424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012277207181045"/>
                  <c:y val="0.13750764683272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4590103071394708"/>
                  <c:y val="9.3308760350775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3723364275074229"/>
                  <c:y val="2.9465924321297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22604026186921705"/>
                  <c:y val="4.920200140796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2.894849260010024E-2"/>
                  <c:y val="-1.5009377906589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sng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'Gráficos Despesas'!$AB$33:$AB$42</c:f>
              <c:strCache>
                <c:ptCount val="10"/>
                <c:pt idx="0">
                  <c:v>Total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'Gráficos Despesas'!$AE$34:$AE$42</c:f>
              <c:numCache>
                <c:formatCode>0%</c:formatCode>
                <c:ptCount val="9"/>
                <c:pt idx="0">
                  <c:v>7.3896715570578378E-2</c:v>
                </c:pt>
                <c:pt idx="1">
                  <c:v>0.21879499355647267</c:v>
                </c:pt>
                <c:pt idx="2">
                  <c:v>0.132393455967276</c:v>
                </c:pt>
                <c:pt idx="3">
                  <c:v>0.20544977206786313</c:v>
                </c:pt>
                <c:pt idx="4">
                  <c:v>0.14930778309342974</c:v>
                </c:pt>
                <c:pt idx="5">
                  <c:v>5.3518386250917392E-2</c:v>
                </c:pt>
                <c:pt idx="6">
                  <c:v>7.2142579495886511E-2</c:v>
                </c:pt>
                <c:pt idx="7">
                  <c:v>7.2210721350881815E-2</c:v>
                </c:pt>
                <c:pt idx="8">
                  <c:v>2.2285592646694365E-2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92"/>
        <c:axId val="468215416"/>
        <c:axId val="468216592"/>
      </c:barChart>
      <c:catAx>
        <c:axId val="468215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8216592"/>
        <c:crosses val="autoZero"/>
        <c:auto val="1"/>
        <c:lblAlgn val="ctr"/>
        <c:lblOffset val="100"/>
        <c:noMultiLvlLbl val="0"/>
      </c:catAx>
      <c:valAx>
        <c:axId val="4682165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68215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[Performance Orçamentária.xlsx]Gráficos Provisão!Tabela dinâmica1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Provisão</a:t>
            </a:r>
            <a:r>
              <a:rPr lang="en-US" baseline="0">
                <a:solidFill>
                  <a:sysClr val="windowText" lastClr="000000"/>
                </a:solidFill>
              </a:rPr>
              <a:t> Por Ação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(R$ Mil)</a:t>
            </a:r>
            <a:endParaRPr lang="en-US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'Gráficos Provisão'!$AA$97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Provisão'!$Z$98:$Z$103</c:f>
              <c:strCache>
                <c:ptCount val="5"/>
                <c:pt idx="0">
                  <c:v>Assistencia </c:v>
                </c:pt>
                <c:pt idx="1">
                  <c:v>Capacitacao </c:v>
                </c:pt>
                <c:pt idx="2">
                  <c:v>Expansao</c:v>
                </c:pt>
                <c:pt idx="3">
                  <c:v>Func de instituicoes </c:v>
                </c:pt>
                <c:pt idx="4">
                  <c:v>Pnae</c:v>
                </c:pt>
              </c:strCache>
            </c:strRef>
          </c:cat>
          <c:val>
            <c:numRef>
              <c:f>'Gráficos Provisão'!$AA$98:$AA$103</c:f>
              <c:numCache>
                <c:formatCode>#,##0</c:formatCode>
                <c:ptCount val="5"/>
                <c:pt idx="0">
                  <c:v>1378911.1300000001</c:v>
                </c:pt>
                <c:pt idx="1">
                  <c:v>81588.799999999988</c:v>
                </c:pt>
                <c:pt idx="2">
                  <c:v>8226</c:v>
                </c:pt>
                <c:pt idx="3">
                  <c:v>5440127.8200000003</c:v>
                </c:pt>
                <c:pt idx="4">
                  <c:v>158230.14000000001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3459976"/>
        <c:axId val="313460368"/>
      </c:barChart>
      <c:catAx>
        <c:axId val="31345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3460368"/>
        <c:crosses val="autoZero"/>
        <c:auto val="1"/>
        <c:lblAlgn val="ctr"/>
        <c:lblOffset val="100"/>
        <c:noMultiLvlLbl val="0"/>
      </c:catAx>
      <c:valAx>
        <c:axId val="31346036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1345997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</c:extLst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[Performance Orçamentária.xlsx]Gráficos Provisão!Tabela dinâmica4</c:name>
    <c:fmtId val="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0"/>
              <a:t>Provisão - Ação por Ano</a:t>
            </a:r>
          </a:p>
          <a:p>
            <a:pPr>
              <a:defRPr sz="1400" b="0"/>
            </a:pPr>
            <a:r>
              <a:rPr lang="en-US" sz="1400" b="0"/>
              <a:t>(R$ Mil)</a:t>
            </a:r>
          </a:p>
        </c:rich>
      </c:tx>
      <c:layout>
        <c:manualLayout>
          <c:xMode val="edge"/>
          <c:yMode val="edge"/>
          <c:x val="0.37933247660174707"/>
          <c:y val="6.21186802191133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'Gráficos Provisão'!$AD$95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Provisão'!$AC$96:$AC$105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'Gráficos Provisão'!$AD$96:$AD$105</c:f>
              <c:numCache>
                <c:formatCode>#,##0</c:formatCode>
                <c:ptCount val="9"/>
                <c:pt idx="0">
                  <c:v>1703666.18</c:v>
                </c:pt>
                <c:pt idx="1">
                  <c:v>4859991.709999999</c:v>
                </c:pt>
                <c:pt idx="2">
                  <c:v>7110617.3399999999</c:v>
                </c:pt>
                <c:pt idx="3">
                  <c:v>5587628.1500000004</c:v>
                </c:pt>
                <c:pt idx="4">
                  <c:v>3052581.1300000004</c:v>
                </c:pt>
                <c:pt idx="5">
                  <c:v>2459017.2199999997</c:v>
                </c:pt>
                <c:pt idx="6">
                  <c:v>2751442.82</c:v>
                </c:pt>
                <c:pt idx="7">
                  <c:v>2599268.14</c:v>
                </c:pt>
                <c:pt idx="8">
                  <c:v>1716372.93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260912"/>
        <c:axId val="398261304"/>
      </c:lineChart>
      <c:catAx>
        <c:axId val="39826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8261304"/>
        <c:crosses val="autoZero"/>
        <c:auto val="1"/>
        <c:lblAlgn val="ctr"/>
        <c:lblOffset val="100"/>
        <c:noMultiLvlLbl val="0"/>
      </c:catAx>
      <c:valAx>
        <c:axId val="3982613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8260912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</c:extLst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'Gráficos Provisão'!$C$86</c:f>
          <c:strCache>
            <c:ptCount val="1"/>
            <c:pt idx="0">
              <c:v>Provisão Capital  2010-2018                                                                                                         (R$ MM)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cat>
            <c:strRef>
              <c:f>'Gráficos Provisão'!$AA$67:$AA$76</c:f>
              <c:strCache>
                <c:ptCount val="10"/>
                <c:pt idx="0">
                  <c:v>Total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'Gráficos Provisão'!$AC$67:$AC$76</c:f>
              <c:numCache>
                <c:formatCode>_-* #,##0.0_-;\-* #,##0.0_-;_-* "-"?_-;_-@_-</c:formatCode>
                <c:ptCount val="10"/>
                <c:pt idx="1">
                  <c:v>9.137121920000002</c:v>
                </c:pt>
                <c:pt idx="2">
                  <c:v>6.3734778700000021</c:v>
                </c:pt>
                <c:pt idx="3">
                  <c:v>2.0794482200000015</c:v>
                </c:pt>
                <c:pt idx="4">
                  <c:v>0.54315812000000152</c:v>
                </c:pt>
                <c:pt idx="5">
                  <c:v>0.34291012000000154</c:v>
                </c:pt>
                <c:pt idx="6">
                  <c:v>0.18741297000000154</c:v>
                </c:pt>
                <c:pt idx="7">
                  <c:v>2.7957900000001534E-2</c:v>
                </c:pt>
                <c:pt idx="8">
                  <c:v>1.5334955527634975E-15</c:v>
                </c:pt>
                <c:pt idx="9">
                  <c:v>1.5334955527634975E-15</c:v>
                </c:pt>
              </c:numCache>
            </c:numRef>
          </c:val>
        </c:ser>
        <c:ser>
          <c:idx val="0"/>
          <c:order val="1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3.4057050117764988E-3"/>
                  <c:y val="-5.00312596886322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5.00312596886321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5.50343856574956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-9.00562674395380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'Gráficos Provisão'!$AA$67:$AA$76</c:f>
              <c:strCache>
                <c:ptCount val="10"/>
                <c:pt idx="0">
                  <c:v>Total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'Gráficos Provisão'!$AB$67:$AB$76</c:f>
              <c:numCache>
                <c:formatCode>_-* #,##0.0_-;\-* #,##0.0_-;_-* "-"??_-;_-@_-</c:formatCode>
                <c:ptCount val="10"/>
                <c:pt idx="0">
                  <c:v>9.7223730800000023</c:v>
                </c:pt>
                <c:pt idx="1">
                  <c:v>0.58525115999999988</c:v>
                </c:pt>
                <c:pt idx="2">
                  <c:v>2.7636440499999999</c:v>
                </c:pt>
                <c:pt idx="3">
                  <c:v>4.2940296500000006</c:v>
                </c:pt>
                <c:pt idx="4">
                  <c:v>1.5362901</c:v>
                </c:pt>
                <c:pt idx="5">
                  <c:v>0.20024800000000001</c:v>
                </c:pt>
                <c:pt idx="6">
                  <c:v>0.15549715</c:v>
                </c:pt>
                <c:pt idx="7">
                  <c:v>0.15945507</c:v>
                </c:pt>
                <c:pt idx="8">
                  <c:v>2.7957900000000001E-2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v>%</c:v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4012277207181056"/>
                  <c:y val="4.91098738688290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4301190139287881"/>
                  <c:y val="7.3664810803244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4012277207181056"/>
                  <c:y val="0.127685672058956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4156733673234459"/>
                  <c:y val="0.108041722511424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012277207181045"/>
                  <c:y val="0.13750764683272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4590103071394708"/>
                  <c:y val="9.3308760350775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4574795047622213"/>
                  <c:y val="5.4481678119360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13578907809020818"/>
                  <c:y val="4.4198886481946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.13282249545928332"/>
                  <c:y val="6.5040637595221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sng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'Gráficos Provisão'!$AA$67:$AA$76</c:f>
              <c:strCache>
                <c:ptCount val="10"/>
                <c:pt idx="0">
                  <c:v>Total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'Gráficos Provisão'!$AD$68:$AD$76</c:f>
              <c:numCache>
                <c:formatCode>0%</c:formatCode>
                <c:ptCount val="9"/>
                <c:pt idx="0">
                  <c:v>6.0196328117044416E-2</c:v>
                </c:pt>
                <c:pt idx="1">
                  <c:v>0.28425612011177825</c:v>
                </c:pt>
                <c:pt idx="2">
                  <c:v>0.44166476791898623</c:v>
                </c:pt>
                <c:pt idx="3">
                  <c:v>0.1580159583836912</c:v>
                </c:pt>
                <c:pt idx="4">
                  <c:v>2.059661754926195E-2</c:v>
                </c:pt>
                <c:pt idx="5">
                  <c:v>1.5993744399695465E-2</c:v>
                </c:pt>
                <c:pt idx="6">
                  <c:v>1.6400838425756025E-2</c:v>
                </c:pt>
                <c:pt idx="7">
                  <c:v>2.8756250937862584E-3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92"/>
        <c:axId val="398262088"/>
        <c:axId val="395477752"/>
      </c:barChart>
      <c:catAx>
        <c:axId val="398262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5477752"/>
        <c:crosses val="autoZero"/>
        <c:auto val="1"/>
        <c:lblAlgn val="ctr"/>
        <c:lblOffset val="100"/>
        <c:noMultiLvlLbl val="0"/>
      </c:catAx>
      <c:valAx>
        <c:axId val="395477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98262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ysClr val="windowText" lastClr="000000"/>
                </a:solidFill>
              </a:rPr>
              <a:t>Provisão por Ação 2010-2018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>
                <a:solidFill>
                  <a:sysClr val="windowText" lastClr="000000"/>
                </a:solidFill>
              </a:rPr>
              <a:t>(R$</a:t>
            </a:r>
            <a:r>
              <a:rPr lang="pt-BR" baseline="0">
                <a:solidFill>
                  <a:sysClr val="windowText" lastClr="000000"/>
                </a:solidFill>
              </a:rPr>
              <a:t> MM</a:t>
            </a:r>
            <a:r>
              <a:rPr lang="pt-BR">
                <a:solidFill>
                  <a:sysClr val="windowText" lastClr="000000"/>
                </a:solidFill>
              </a:rPr>
              <a:t>)</a:t>
            </a:r>
          </a:p>
        </c:rich>
      </c:tx>
      <c:layout>
        <c:manualLayout>
          <c:xMode val="edge"/>
          <c:yMode val="edge"/>
          <c:x val="0.4207580978635424"/>
          <c:y val="4.68749807763366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cat>
            <c:strRef>
              <c:f>'Gráficos Provisão'!$AH$67:$AH$78</c:f>
              <c:strCache>
                <c:ptCount val="12"/>
                <c:pt idx="0">
                  <c:v>Total</c:v>
                </c:pt>
                <c:pt idx="1">
                  <c:v>Func de instituicoes </c:v>
                </c:pt>
                <c:pt idx="2">
                  <c:v>Func da educacao </c:v>
                </c:pt>
                <c:pt idx="3">
                  <c:v>Expansao</c:v>
                </c:pt>
                <c:pt idx="4">
                  <c:v>Assistencia </c:v>
                </c:pt>
                <c:pt idx="5">
                  <c:v>Reestruturacao da rede </c:v>
                </c:pt>
                <c:pt idx="6">
                  <c:v>Capacitacao </c:v>
                </c:pt>
                <c:pt idx="7">
                  <c:v>Acervo </c:v>
                </c:pt>
                <c:pt idx="8">
                  <c:v>Fomento a projetos </c:v>
                </c:pt>
                <c:pt idx="9">
                  <c:v>Fomento ao desenv</c:v>
                </c:pt>
                <c:pt idx="10">
                  <c:v>Pnae</c:v>
                </c:pt>
                <c:pt idx="11">
                  <c:v>Apoio a formacao </c:v>
                </c:pt>
              </c:strCache>
            </c:strRef>
          </c:cat>
          <c:val>
            <c:numRef>
              <c:f>'Gráficos Provisão'!$AJ$67:$AJ$78</c:f>
              <c:numCache>
                <c:formatCode>_-* #,##0.0_-;\-* #,##0.0_-;_-* "-"?_-;_-@_-</c:formatCode>
                <c:ptCount val="12"/>
                <c:pt idx="1">
                  <c:v>10.537084219999997</c:v>
                </c:pt>
                <c:pt idx="2">
                  <c:v>7.3960948199999965</c:v>
                </c:pt>
                <c:pt idx="3">
                  <c:v>5.8940091999999966</c:v>
                </c:pt>
                <c:pt idx="4">
                  <c:v>2.3324473099999969</c:v>
                </c:pt>
                <c:pt idx="5">
                  <c:v>1.1914320099999969</c:v>
                </c:pt>
                <c:pt idx="6">
                  <c:v>0.86434308999999687</c:v>
                </c:pt>
                <c:pt idx="7">
                  <c:v>0.66434720999999686</c:v>
                </c:pt>
                <c:pt idx="8">
                  <c:v>0.36082055999999685</c:v>
                </c:pt>
                <c:pt idx="9">
                  <c:v>0.20809815999999687</c:v>
                </c:pt>
                <c:pt idx="10">
                  <c:v>2.2496489999996844E-2</c:v>
                </c:pt>
                <c:pt idx="11">
                  <c:v>-3.1571967262777889E-15</c:v>
                </c:pt>
              </c:numCache>
            </c:numRef>
          </c:val>
        </c:ser>
        <c:ser>
          <c:idx val="0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5.7291643171078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8.7089054524194093E-4"/>
                  <c:y val="-5.29801140323950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4.85651045296954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2772913776425232E-16"/>
                  <c:y val="-5.73951235350946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6.62251425404938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-4.85651045296956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7417810904838819E-3"/>
                  <c:y val="-6.62251425404938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'Gráficos Provisão'!$AH$67:$AH$78</c:f>
              <c:strCache>
                <c:ptCount val="12"/>
                <c:pt idx="0">
                  <c:v>Total</c:v>
                </c:pt>
                <c:pt idx="1">
                  <c:v>Func de instituicoes </c:v>
                </c:pt>
                <c:pt idx="2">
                  <c:v>Func da educacao </c:v>
                </c:pt>
                <c:pt idx="3">
                  <c:v>Expansao</c:v>
                </c:pt>
                <c:pt idx="4">
                  <c:v>Assistencia </c:v>
                </c:pt>
                <c:pt idx="5">
                  <c:v>Reestruturacao da rede </c:v>
                </c:pt>
                <c:pt idx="6">
                  <c:v>Capacitacao </c:v>
                </c:pt>
                <c:pt idx="7">
                  <c:v>Acervo </c:v>
                </c:pt>
                <c:pt idx="8">
                  <c:v>Fomento a projetos </c:v>
                </c:pt>
                <c:pt idx="9">
                  <c:v>Fomento ao desenv</c:v>
                </c:pt>
                <c:pt idx="10">
                  <c:v>Pnae</c:v>
                </c:pt>
                <c:pt idx="11">
                  <c:v>Apoio a formacao </c:v>
                </c:pt>
              </c:strCache>
            </c:strRef>
          </c:cat>
          <c:val>
            <c:numRef>
              <c:f>'Gráficos Provisão'!$AI$67:$AI$78</c:f>
              <c:numCache>
                <c:formatCode>_-* #,##0.0_-;\-* #,##0.0_-;_-* "-"??_-;_-@_-</c:formatCode>
                <c:ptCount val="12"/>
                <c:pt idx="0">
                  <c:v>31.840585619999995</c:v>
                </c:pt>
                <c:pt idx="1">
                  <c:v>21.303501399999998</c:v>
                </c:pt>
                <c:pt idx="2">
                  <c:v>3.1409894</c:v>
                </c:pt>
                <c:pt idx="3">
                  <c:v>1.5020856200000001</c:v>
                </c:pt>
                <c:pt idx="4">
                  <c:v>3.5615618899999997</c:v>
                </c:pt>
                <c:pt idx="5">
                  <c:v>1.1410153000000001</c:v>
                </c:pt>
                <c:pt idx="6">
                  <c:v>0.32708892000000001</c:v>
                </c:pt>
                <c:pt idx="7">
                  <c:v>0.19999588000000001</c:v>
                </c:pt>
                <c:pt idx="8">
                  <c:v>0.30352665000000001</c:v>
                </c:pt>
                <c:pt idx="9">
                  <c:v>0.15272239999999998</c:v>
                </c:pt>
                <c:pt idx="10">
                  <c:v>0.18560167000000002</c:v>
                </c:pt>
                <c:pt idx="11">
                  <c:v>2.2496490000000001E-2</c:v>
                </c:pt>
              </c:numCache>
            </c:numRef>
          </c:val>
        </c:ser>
        <c:ser>
          <c:idx val="2"/>
          <c:order val="2"/>
          <c:tx>
            <c:v>%</c:v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148669656404193"/>
                  <c:y val="4.4646175228598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1165982548999251"/>
                  <c:y val="0.298830439648036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38340345945154"/>
                  <c:y val="3.4970351646815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934435382458783"/>
                  <c:y val="4.1816745122892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105125129142096"/>
                  <c:y val="4.4792531055420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0932364445886626"/>
                  <c:y val="9.4234379991872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0762335067388401"/>
                  <c:y val="-2.3514271083669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1871715902612219"/>
                  <c:y val="-2.2026378117405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2.6997606902500169E-2"/>
                  <c:y val="-3.5320076021596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.10450686542903279"/>
                  <c:y val="-3.9735085524296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.10189419379330722"/>
                  <c:y val="-4.4150095026995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sng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'Gráficos Provisão'!$AH$67:$AH$78</c:f>
              <c:strCache>
                <c:ptCount val="12"/>
                <c:pt idx="0">
                  <c:v>Total</c:v>
                </c:pt>
                <c:pt idx="1">
                  <c:v>Func de instituicoes </c:v>
                </c:pt>
                <c:pt idx="2">
                  <c:v>Func da educacao </c:v>
                </c:pt>
                <c:pt idx="3">
                  <c:v>Expansao</c:v>
                </c:pt>
                <c:pt idx="4">
                  <c:v>Assistencia </c:v>
                </c:pt>
                <c:pt idx="5">
                  <c:v>Reestruturacao da rede </c:v>
                </c:pt>
                <c:pt idx="6">
                  <c:v>Capacitacao </c:v>
                </c:pt>
                <c:pt idx="7">
                  <c:v>Acervo </c:v>
                </c:pt>
                <c:pt idx="8">
                  <c:v>Fomento a projetos </c:v>
                </c:pt>
                <c:pt idx="9">
                  <c:v>Fomento ao desenv</c:v>
                </c:pt>
                <c:pt idx="10">
                  <c:v>Pnae</c:v>
                </c:pt>
                <c:pt idx="11">
                  <c:v>Apoio a formacao </c:v>
                </c:pt>
              </c:strCache>
            </c:strRef>
          </c:cat>
          <c:val>
            <c:numRef>
              <c:f>'Gráficos Provisão'!$AK$68:$AK$78</c:f>
              <c:numCache>
                <c:formatCode>0%</c:formatCode>
                <c:ptCount val="11"/>
                <c:pt idx="0">
                  <c:v>0.66906751195614478</c:v>
                </c:pt>
                <c:pt idx="1">
                  <c:v>9.8647350192800895E-2</c:v>
                </c:pt>
                <c:pt idx="2">
                  <c:v>4.7175188230724516E-2</c:v>
                </c:pt>
                <c:pt idx="3">
                  <c:v>0.11185604223820807</c:v>
                </c:pt>
                <c:pt idx="4">
                  <c:v>3.5835248560356102E-2</c:v>
                </c:pt>
                <c:pt idx="5">
                  <c:v>1.0272704274463657E-2</c:v>
                </c:pt>
                <c:pt idx="6">
                  <c:v>6.2811621113644592E-3</c:v>
                </c:pt>
                <c:pt idx="7">
                  <c:v>9.5326968424018603E-3</c:v>
                </c:pt>
                <c:pt idx="8">
                  <c:v>4.7964695694563677E-3</c:v>
                </c:pt>
                <c:pt idx="9">
                  <c:v>5.8290909663237548E-3</c:v>
                </c:pt>
                <c:pt idx="10">
                  <c:v>7.0653505775563697E-4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92"/>
        <c:axId val="395478536"/>
        <c:axId val="395478928"/>
      </c:barChart>
      <c:catAx>
        <c:axId val="395478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5478928"/>
        <c:crosses val="autoZero"/>
        <c:auto val="1"/>
        <c:lblAlgn val="ctr"/>
        <c:lblOffset val="100"/>
        <c:noMultiLvlLbl val="0"/>
      </c:catAx>
      <c:valAx>
        <c:axId val="395478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95478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[Performance Orçamentária.xlsx]Gráficos Provisão!Tabela dinâmica2</c:name>
    <c:fmtId val="2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solidFill>
                  <a:sysClr val="windowText" lastClr="000000"/>
                </a:solidFill>
                <a:effectLst/>
              </a:rPr>
              <a:t>Despesas Por Categoria</a:t>
            </a:r>
            <a:endParaRPr lang="pt-BR" sz="1400">
              <a:solidFill>
                <a:sysClr val="windowText" lastClr="000000"/>
              </a:solidFill>
              <a:effectLst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sz="1400" b="0" i="0" baseline="0">
                <a:solidFill>
                  <a:sysClr val="windowText" lastClr="000000"/>
                </a:solidFill>
                <a:effectLst/>
              </a:rPr>
              <a:t>(R$ MM)</a:t>
            </a:r>
            <a:endParaRPr lang="pt-BR" sz="14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'Gráficos Provisão'!$V$95:$V$96</c:f>
              <c:strCache>
                <c:ptCount val="1"/>
                <c:pt idx="0">
                  <c:v>CAPITAL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Provisão'!$U$97:$U$106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'Gráficos Provisão'!$V$97:$V$106</c:f>
              <c:numCache>
                <c:formatCode>#,##0</c:formatCode>
                <c:ptCount val="9"/>
                <c:pt idx="0">
                  <c:v>538355.18999999994</c:v>
                </c:pt>
                <c:pt idx="1">
                  <c:v>2763644.05</c:v>
                </c:pt>
                <c:pt idx="2">
                  <c:v>4294029.6500000004</c:v>
                </c:pt>
                <c:pt idx="3">
                  <c:v>1536290.1</c:v>
                </c:pt>
                <c:pt idx="4">
                  <c:v>200248</c:v>
                </c:pt>
                <c:pt idx="5">
                  <c:v>155497.15</c:v>
                </c:pt>
                <c:pt idx="6">
                  <c:v>159455.07</c:v>
                </c:pt>
                <c:pt idx="7">
                  <c:v>27957.9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'Gráficos Provisão'!$W$95:$W$96</c:f>
              <c:strCache>
                <c:ptCount val="1"/>
                <c:pt idx="0">
                  <c:v>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Provisão'!$U$97:$U$106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'Gráficos Provisão'!$W$97:$W$106</c:f>
              <c:numCache>
                <c:formatCode>#,##0</c:formatCode>
                <c:ptCount val="9"/>
                <c:pt idx="0">
                  <c:v>1118415.02</c:v>
                </c:pt>
                <c:pt idx="1">
                  <c:v>2096347.66</c:v>
                </c:pt>
                <c:pt idx="2">
                  <c:v>2816587.69</c:v>
                </c:pt>
                <c:pt idx="3">
                  <c:v>4051338.0500000003</c:v>
                </c:pt>
                <c:pt idx="4">
                  <c:v>2852333.1300000004</c:v>
                </c:pt>
                <c:pt idx="5">
                  <c:v>2303520.0699999998</c:v>
                </c:pt>
                <c:pt idx="6">
                  <c:v>2591987.75</c:v>
                </c:pt>
                <c:pt idx="7">
                  <c:v>2571310.2400000002</c:v>
                </c:pt>
                <c:pt idx="8">
                  <c:v>1716372.93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479320"/>
        <c:axId val="277531192"/>
      </c:lineChart>
      <c:catAx>
        <c:axId val="395479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7531192"/>
        <c:crosses val="autoZero"/>
        <c:auto val="1"/>
        <c:lblAlgn val="ctr"/>
        <c:lblOffset val="100"/>
        <c:noMultiLvlLbl val="0"/>
      </c:catAx>
      <c:valAx>
        <c:axId val="277531192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extTo"/>
        <c:crossAx val="395479320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ysClr val="windowText" lastClr="000000"/>
                </a:solidFill>
              </a:rPr>
              <a:t>Extrato de Créditos Orçamentários - LOA</a:t>
            </a:r>
            <a:r>
              <a:rPr lang="pt-BR" baseline="0">
                <a:solidFill>
                  <a:sysClr val="windowText" lastClr="000000"/>
                </a:solidFill>
              </a:rPr>
              <a:t> 2018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 baseline="0">
                <a:solidFill>
                  <a:sysClr val="windowText" lastClr="000000"/>
                </a:solidFill>
              </a:rPr>
              <a:t>(R$ Mil) </a:t>
            </a:r>
            <a:r>
              <a:rPr lang="pt-BR">
                <a:solidFill>
                  <a:sysClr val="windowText" lastClr="000000"/>
                </a:solidFill>
              </a:rPr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'Gráficos Provisão'!$V$159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'Gráficos Provisão'!$U$160:$U$172</c:f>
              <c:strCache>
                <c:ptCount val="13"/>
                <c:pt idx="0">
                  <c:v>Dotação Autorizada</c:v>
                </c:pt>
                <c:pt idx="1">
                  <c:v>.--Despesas Sistêmicas</c:v>
                </c:pt>
                <c:pt idx="2">
                  <c:v>.--Estagiários</c:v>
                </c:pt>
                <c:pt idx="3">
                  <c:v>Dotação Atualizada</c:v>
                </c:pt>
                <c:pt idx="4">
                  <c:v>60% dos Créditos</c:v>
                </c:pt>
                <c:pt idx="5">
                  <c:v>Créditos Liberados</c:v>
                </c:pt>
                <c:pt idx="6">
                  <c:v>Saldo de Créditos a Liberar dos 60%</c:v>
                </c:pt>
                <c:pt idx="7">
                  <c:v>Saldo de Créditos a Liberar</c:v>
                </c:pt>
                <c:pt idx="8">
                  <c:v>.-Funcionamento da EPT</c:v>
                </c:pt>
                <c:pt idx="9">
                  <c:v>.-Assistência Bolsas</c:v>
                </c:pt>
                <c:pt idx="10">
                  <c:v>.-Assistência Outros</c:v>
                </c:pt>
                <c:pt idx="11">
                  <c:v>.-Capacitação Servidores</c:v>
                </c:pt>
                <c:pt idx="12">
                  <c:v>Outros</c:v>
                </c:pt>
              </c:strCache>
            </c:strRef>
          </c:cat>
          <c:val>
            <c:numRef>
              <c:f>'Gráficos Provisão'!$W$160:$W$172</c:f>
              <c:numCache>
                <c:formatCode>_(* #,##0.00_);_(* \(#,##0.00\);_(* "-"??_);_(@_)</c:formatCode>
                <c:ptCount val="13"/>
                <c:pt idx="1">
                  <c:v>2908975</c:v>
                </c:pt>
                <c:pt idx="2">
                  <c:v>2907329</c:v>
                </c:pt>
                <c:pt idx="4">
                  <c:v>1145061</c:v>
                </c:pt>
                <c:pt idx="5">
                  <c:v>1275707</c:v>
                </c:pt>
                <c:pt idx="6">
                  <c:v>1145061</c:v>
                </c:pt>
                <c:pt idx="8" formatCode="_-* #,##0_-;\-* #,##0_-;_-* &quot;-&quot;??_-;_-@_-">
                  <c:v>406457</c:v>
                </c:pt>
                <c:pt idx="9" formatCode="_-* #,##0_-;\-* #,##0_-;_-* &quot;-&quot;??_-;_-@_-">
                  <c:v>274149</c:v>
                </c:pt>
                <c:pt idx="10" formatCode="_-* #,##0_-;\-* #,##0_-;_-* &quot;-&quot;??_-;_-@_-">
                  <c:v>74053</c:v>
                </c:pt>
                <c:pt idx="11" formatCode="_-* #,##0_-;\-* #,##0_-;_-* &quot;-&quot;??_-;_-@_-">
                  <c:v>41292</c:v>
                </c:pt>
                <c:pt idx="12" formatCode="_-* #,##0_-;\-* #,##0_-;_-* &quot;-&quot;??_-;_-@_-">
                  <c:v>0</c:v>
                </c:pt>
              </c:numCache>
            </c:numRef>
          </c:val>
        </c:ser>
        <c:ser>
          <c:idx val="1"/>
          <c:order val="1"/>
          <c:tx>
            <c:strRef>
              <c:f>'Gráficos Provisão'!$V$159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Lbls>
            <c:dLbl>
              <c:idx val="1"/>
              <c:layout>
                <c:manualLayout>
                  <c:x val="-1.1926056197830547E-3"/>
                  <c:y val="-2.560000430026323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4.2666673833771991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3.4133339067017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4.7493726645156706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9.8400984009840088E-4"/>
                  <c:y val="-6.5681456314763464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9.8400984009840088E-4"/>
                  <c:y val="-6.5681456314763464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-3.940887378885824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4431977602006427E-16"/>
                  <c:y val="-6.568145631476363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'Gráficos Provisão'!$U$160:$U$172</c:f>
              <c:strCache>
                <c:ptCount val="13"/>
                <c:pt idx="0">
                  <c:v>Dotação Autorizada</c:v>
                </c:pt>
                <c:pt idx="1">
                  <c:v>.--Despesas Sistêmicas</c:v>
                </c:pt>
                <c:pt idx="2">
                  <c:v>.--Estagiários</c:v>
                </c:pt>
                <c:pt idx="3">
                  <c:v>Dotação Atualizada</c:v>
                </c:pt>
                <c:pt idx="4">
                  <c:v>60% dos Créditos</c:v>
                </c:pt>
                <c:pt idx="5">
                  <c:v>Créditos Liberados</c:v>
                </c:pt>
                <c:pt idx="6">
                  <c:v>Saldo de Créditos a Liberar dos 60%</c:v>
                </c:pt>
                <c:pt idx="7">
                  <c:v>Saldo de Créditos a Liberar</c:v>
                </c:pt>
                <c:pt idx="8">
                  <c:v>.-Funcionamento da EPT</c:v>
                </c:pt>
                <c:pt idx="9">
                  <c:v>.-Assistência Bolsas</c:v>
                </c:pt>
                <c:pt idx="10">
                  <c:v>.-Assistência Outros</c:v>
                </c:pt>
                <c:pt idx="11">
                  <c:v>.-Capacitação Servidores</c:v>
                </c:pt>
                <c:pt idx="12">
                  <c:v>Outros</c:v>
                </c:pt>
              </c:strCache>
            </c:strRef>
          </c:cat>
          <c:val>
            <c:numRef>
              <c:f>'Gráficos Provisão'!$V$160:$V$172</c:f>
              <c:numCache>
                <c:formatCode>_(* #,##0.00_);_(* \(#,##0.00\);_(* "-"??_);_(@_)</c:formatCode>
                <c:ptCount val="13"/>
                <c:pt idx="0">
                  <c:v>3086037</c:v>
                </c:pt>
                <c:pt idx="1">
                  <c:v>87708</c:v>
                </c:pt>
                <c:pt idx="2">
                  <c:v>1646</c:v>
                </c:pt>
                <c:pt idx="3">
                  <c:v>2996683</c:v>
                </c:pt>
                <c:pt idx="4">
                  <c:v>1851622</c:v>
                </c:pt>
                <c:pt idx="5">
                  <c:v>1720976</c:v>
                </c:pt>
                <c:pt idx="6">
                  <c:v>130646</c:v>
                </c:pt>
                <c:pt idx="7" formatCode="_-* #,##0_-;\-* #,##0_-;_-* &quot;-&quot;??_-;_-@_-">
                  <c:v>1275707</c:v>
                </c:pt>
                <c:pt idx="8" formatCode="_-* #,##0_-;\-* #,##0_-;_-* &quot;-&quot;??_-;_-@_-">
                  <c:v>869250</c:v>
                </c:pt>
                <c:pt idx="9" formatCode="_-* #,##0_-;\-* #,##0_-;_-* &quot;-&quot;??_-;_-@_-">
                  <c:v>132308</c:v>
                </c:pt>
                <c:pt idx="10" formatCode="_-* #,##0_-;\-* #,##0_-;_-* &quot;-&quot;??_-;_-@_-">
                  <c:v>200096</c:v>
                </c:pt>
                <c:pt idx="11" formatCode="_-* #,##0_-;\-* #,##0_-;_-* &quot;-&quot;??_-;_-@_-">
                  <c:v>32761</c:v>
                </c:pt>
                <c:pt idx="12" formatCode="_-* #,##0_-;\-* #,##0_-;_-* &quot;-&quot;??_-;_-@_-">
                  <c:v>41292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5"/>
        <c:overlap val="100"/>
        <c:axId val="277531976"/>
        <c:axId val="277532368"/>
      </c:barChart>
      <c:lineChart>
        <c:grouping val="standard"/>
        <c:varyColors val="0"/>
        <c:ser>
          <c:idx val="2"/>
          <c:order val="2"/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1.1808118081180775E-2"/>
                  <c:y val="-0.542966705535378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8560885608856086E-3"/>
                  <c:y val="-0.538587941781060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824108241082375E-2"/>
                  <c:y val="-0.525451650518107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0824108241082412E-2"/>
                  <c:y val="-0.472906485466297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1" u="sng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4760147601476014E-2"/>
                  <c:y val="-0.472906485466297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1808118081180811E-2"/>
                  <c:y val="-0.223316951470195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0824108241082339E-2"/>
                  <c:y val="-0.1970443689442904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1" u="sng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9.8400984009839373E-3"/>
                  <c:y val="-0.188286841435655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2792127921279213E-2"/>
                  <c:y val="-7.0060220069081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0824108241082412E-2"/>
                  <c:y val="-3.940887378885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1.1808118081180667E-2"/>
                  <c:y val="-3.0651346280222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1.0824108241082266E-2"/>
                  <c:y val="-2.62725825259053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'Gráficos Provisão'!$X$160:$X$172</c:f>
              <c:numCache>
                <c:formatCode>0%</c:formatCode>
                <c:ptCount val="13"/>
                <c:pt idx="1">
                  <c:v>2.8420916534701302E-2</c:v>
                </c:pt>
                <c:pt idx="2">
                  <c:v>5.333701442983347E-4</c:v>
                </c:pt>
                <c:pt idx="3">
                  <c:v>0.97104571332100031</c:v>
                </c:pt>
                <c:pt idx="4">
                  <c:v>0.59999993519196304</c:v>
                </c:pt>
                <c:pt idx="5">
                  <c:v>0.92944240239098475</c:v>
                </c:pt>
                <c:pt idx="6">
                  <c:v>7.0557597609015227E-2</c:v>
                </c:pt>
                <c:pt idx="7">
                  <c:v>0.41338033212174707</c:v>
                </c:pt>
                <c:pt idx="8">
                  <c:v>0.68138687018257327</c:v>
                </c:pt>
                <c:pt idx="9">
                  <c:v>0.10371347025610113</c:v>
                </c:pt>
                <c:pt idx="10">
                  <c:v>0.15685106376307412</c:v>
                </c:pt>
                <c:pt idx="11">
                  <c:v>2.568066178205497E-2</c:v>
                </c:pt>
                <c:pt idx="12">
                  <c:v>3.236793401619651E-2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300256"/>
        <c:axId val="277532760"/>
      </c:lineChart>
      <c:catAx>
        <c:axId val="277531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7532368"/>
        <c:crosses val="autoZero"/>
        <c:auto val="1"/>
        <c:lblAlgn val="ctr"/>
        <c:lblOffset val="100"/>
        <c:noMultiLvlLbl val="0"/>
      </c:catAx>
      <c:valAx>
        <c:axId val="277532368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277531976"/>
        <c:crosses val="autoZero"/>
        <c:crossBetween val="between"/>
        <c:dispUnits>
          <c:builtInUnit val="thousands"/>
        </c:dispUnits>
      </c:valAx>
      <c:valAx>
        <c:axId val="27753276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581300256"/>
        <c:crosses val="max"/>
        <c:crossBetween val="between"/>
      </c:valAx>
      <c:catAx>
        <c:axId val="581300256"/>
        <c:scaling>
          <c:orientation val="minMax"/>
        </c:scaling>
        <c:delete val="1"/>
        <c:axPos val="b"/>
        <c:majorTickMark val="out"/>
        <c:minorTickMark val="none"/>
        <c:tickLblPos val="nextTo"/>
        <c:crossAx val="277532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baseline="0">
                <a:solidFill>
                  <a:sysClr val="windowText" lastClr="000000"/>
                </a:solidFill>
                <a:effectLst/>
              </a:rPr>
              <a:t>Extrato de Créditos Orçamentários - 20RL</a:t>
            </a:r>
            <a:endParaRPr lang="pt-BR" sz="1400">
              <a:solidFill>
                <a:sysClr val="windowText" lastClr="000000"/>
              </a:solidFill>
              <a:effectLst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 sz="1400" b="0" i="0" baseline="0">
                <a:solidFill>
                  <a:sysClr val="windowText" lastClr="000000"/>
                </a:solidFill>
                <a:effectLst/>
              </a:rPr>
              <a:t>(R$ Mil)  </a:t>
            </a:r>
            <a:endParaRPr lang="pt-BR" sz="14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'Gráficos Provisão'!$V$175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'Gráficos Provisão'!$U$176:$U$184</c:f>
              <c:strCache>
                <c:ptCount val="9"/>
                <c:pt idx="0">
                  <c:v>Dotação Autorizada</c:v>
                </c:pt>
                <c:pt idx="1">
                  <c:v>.--Despesas Sistêmicas</c:v>
                </c:pt>
                <c:pt idx="2">
                  <c:v>.--Estagiários</c:v>
                </c:pt>
                <c:pt idx="3">
                  <c:v>Dotação Atualizada</c:v>
                </c:pt>
                <c:pt idx="4">
                  <c:v>60% dos Créditos</c:v>
                </c:pt>
                <c:pt idx="5">
                  <c:v>Créditos Liberados</c:v>
                </c:pt>
                <c:pt idx="6">
                  <c:v>Saldo de Créditos a Liberar dos 60%</c:v>
                </c:pt>
                <c:pt idx="7">
                  <c:v>Saldo de Créditos a Liberar</c:v>
                </c:pt>
                <c:pt idx="8">
                  <c:v>.-Funcionamento da EPT</c:v>
                </c:pt>
              </c:strCache>
            </c:strRef>
          </c:cat>
          <c:val>
            <c:numRef>
              <c:f>'Gráficos Provisão'!$W$176:$W$184</c:f>
              <c:numCache>
                <c:formatCode>_(* #,##0.00_);_(* \(#,##0.00\);_(* "-"??_);_(@_)</c:formatCode>
                <c:ptCount val="9"/>
                <c:pt idx="1">
                  <c:v>2062543</c:v>
                </c:pt>
                <c:pt idx="2">
                  <c:v>2060897</c:v>
                </c:pt>
                <c:pt idx="4">
                  <c:v>813136</c:v>
                </c:pt>
                <c:pt idx="5">
                  <c:v>869250</c:v>
                </c:pt>
                <c:pt idx="6">
                  <c:v>813136</c:v>
                </c:pt>
                <c:pt idx="8" formatCode="_-* #,##0_-;\-* #,##0_-;_-* &quot;-&quot;??_-;_-@_-">
                  <c:v>0</c:v>
                </c:pt>
              </c:numCache>
            </c:numRef>
          </c:val>
        </c:ser>
        <c:ser>
          <c:idx val="1"/>
          <c:order val="1"/>
          <c:tx>
            <c:strRef>
              <c:f>'Gráficos Provisão'!$W$175</c:f>
              <c:strCache>
                <c:ptCount val="1"/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</c:dPt>
          <c:dLbls>
            <c:dLbl>
              <c:idx val="1"/>
              <c:layout>
                <c:manualLayout>
                  <c:x val="-1.5723270440251573E-3"/>
                  <c:y val="-5.5555555555555552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5.5555555555555601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5.5555555555555643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'Gráficos Provisão'!$U$176:$U$184</c:f>
              <c:strCache>
                <c:ptCount val="9"/>
                <c:pt idx="0">
                  <c:v>Dotação Autorizada</c:v>
                </c:pt>
                <c:pt idx="1">
                  <c:v>.--Despesas Sistêmicas</c:v>
                </c:pt>
                <c:pt idx="2">
                  <c:v>.--Estagiários</c:v>
                </c:pt>
                <c:pt idx="3">
                  <c:v>Dotação Atualizada</c:v>
                </c:pt>
                <c:pt idx="4">
                  <c:v>60% dos Créditos</c:v>
                </c:pt>
                <c:pt idx="5">
                  <c:v>Créditos Liberados</c:v>
                </c:pt>
                <c:pt idx="6">
                  <c:v>Saldo de Créditos a Liberar dos 60%</c:v>
                </c:pt>
                <c:pt idx="7">
                  <c:v>Saldo de Créditos a Liberar</c:v>
                </c:pt>
                <c:pt idx="8">
                  <c:v>.-Funcionamento da EPT</c:v>
                </c:pt>
              </c:strCache>
            </c:strRef>
          </c:cat>
          <c:val>
            <c:numRef>
              <c:f>'Gráficos Provisão'!$V$176:$V$184</c:f>
              <c:numCache>
                <c:formatCode>_(* #,##0.00_);_(* \(#,##0.00\);_(* "-"??_);_(@_)</c:formatCode>
                <c:ptCount val="9"/>
                <c:pt idx="0">
                  <c:v>2173125</c:v>
                </c:pt>
                <c:pt idx="1">
                  <c:v>54468</c:v>
                </c:pt>
                <c:pt idx="2">
                  <c:v>1646</c:v>
                </c:pt>
                <c:pt idx="3">
                  <c:v>2117011</c:v>
                </c:pt>
                <c:pt idx="4">
                  <c:v>1303875</c:v>
                </c:pt>
                <c:pt idx="5">
                  <c:v>1247761</c:v>
                </c:pt>
                <c:pt idx="6">
                  <c:v>56114</c:v>
                </c:pt>
                <c:pt idx="7" formatCode="_-* #,##0_-;\-* #,##0_-;_-* &quot;-&quot;??_-;_-@_-">
                  <c:v>869250</c:v>
                </c:pt>
                <c:pt idx="8" formatCode="_-* #,##0_-;\-* #,##0_-;_-* &quot;-&quot;??_-;_-@_-">
                  <c:v>869250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7"/>
        <c:overlap val="100"/>
        <c:axId val="581301040"/>
        <c:axId val="581301432"/>
      </c:barChart>
      <c:barChart>
        <c:barDir val="col"/>
        <c:grouping val="stacked"/>
        <c:varyColors val="0"/>
        <c:ser>
          <c:idx val="2"/>
          <c:order val="2"/>
          <c:tx>
            <c:v>%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3.7037037037037035E-2"/>
                  <c:y val="-0.504629629629629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888888888888889E-2"/>
                  <c:y val="-0.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8148148148148079E-2"/>
                  <c:y val="-0.476851851851851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0740740740740744E-2"/>
                  <c:y val="-0.472222222222222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4444444444444446E-2"/>
                  <c:y val="-0.4722222222222223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1" u="sng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4444444444444446E-2"/>
                  <c:y val="-0.23611111111111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1" u="sng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2592592592592592E-2"/>
                  <c:y val="-0.208333333333333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'Gráficos Provisão'!$X$176:$X$184</c:f>
              <c:numCache>
                <c:formatCode>0%</c:formatCode>
                <c:ptCount val="9"/>
                <c:pt idx="1">
                  <c:v>2.5064365832614323E-2</c:v>
                </c:pt>
                <c:pt idx="2">
                  <c:v>7.5743457003163645E-4</c:v>
                </c:pt>
                <c:pt idx="3">
                  <c:v>0.97417819959735408</c:v>
                </c:pt>
                <c:pt idx="4">
                  <c:v>0.6</c:v>
                </c:pt>
                <c:pt idx="5">
                  <c:v>0.95696366599559002</c:v>
                </c:pt>
                <c:pt idx="6">
                  <c:v>4.3036334004409933E-2</c:v>
                </c:pt>
                <c:pt idx="7">
                  <c:v>0.4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7"/>
        <c:overlap val="100"/>
        <c:axId val="313799480"/>
        <c:axId val="581301824"/>
      </c:barChart>
      <c:catAx>
        <c:axId val="58130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1301432"/>
        <c:crosses val="autoZero"/>
        <c:auto val="1"/>
        <c:lblAlgn val="ctr"/>
        <c:lblOffset val="100"/>
        <c:noMultiLvlLbl val="0"/>
      </c:catAx>
      <c:valAx>
        <c:axId val="581301432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581301040"/>
        <c:crosses val="autoZero"/>
        <c:crossBetween val="between"/>
        <c:dispUnits>
          <c:builtInUnit val="thousands"/>
        </c:dispUnits>
      </c:valAx>
      <c:valAx>
        <c:axId val="58130182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13799480"/>
        <c:crosses val="max"/>
        <c:crossBetween val="between"/>
      </c:valAx>
      <c:catAx>
        <c:axId val="313799480"/>
        <c:scaling>
          <c:orientation val="minMax"/>
        </c:scaling>
        <c:delete val="1"/>
        <c:axPos val="b"/>
        <c:majorTickMark val="out"/>
        <c:minorTickMark val="none"/>
        <c:tickLblPos val="nextTo"/>
        <c:crossAx val="58130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baseline="0">
                <a:solidFill>
                  <a:sysClr val="windowText" lastClr="000000"/>
                </a:solidFill>
                <a:effectLst/>
              </a:rPr>
              <a:t>Extrato de Créditos Orçamentários - 2994</a:t>
            </a:r>
            <a:endParaRPr lang="pt-BR" sz="1400">
              <a:solidFill>
                <a:sysClr val="windowText" lastClr="000000"/>
              </a:solidFill>
              <a:effectLst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 sz="1400" b="0" i="0" baseline="0">
                <a:solidFill>
                  <a:sysClr val="windowText" lastClr="000000"/>
                </a:solidFill>
                <a:effectLst/>
              </a:rPr>
              <a:t>(R$ Mil)  </a:t>
            </a:r>
            <a:endParaRPr lang="pt-BR" sz="14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'Gráficos Provisão'!$Z$175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'Gráficos Provisão'!$Y$176:$Y$184</c:f>
              <c:strCache>
                <c:ptCount val="9"/>
                <c:pt idx="0">
                  <c:v>Dotação Autorizada</c:v>
                </c:pt>
                <c:pt idx="1">
                  <c:v>.--Despesas Sistêmicas</c:v>
                </c:pt>
                <c:pt idx="2">
                  <c:v>.--Estagiários</c:v>
                </c:pt>
                <c:pt idx="3">
                  <c:v>Dotação Atualizada</c:v>
                </c:pt>
                <c:pt idx="4">
                  <c:v>60% dos Créditos</c:v>
                </c:pt>
                <c:pt idx="5">
                  <c:v>Créditos Liberados</c:v>
                </c:pt>
                <c:pt idx="6">
                  <c:v>Saldo de Créditos a Liberar dos 60%</c:v>
                </c:pt>
                <c:pt idx="7">
                  <c:v>Saldo de Créditos a Liberar</c:v>
                </c:pt>
                <c:pt idx="8">
                  <c:v>.-Assistência Bolsas</c:v>
                </c:pt>
              </c:strCache>
            </c:strRef>
          </c:cat>
          <c:val>
            <c:numRef>
              <c:f>'Gráficos Provisão'!$AA$176:$AA$184</c:f>
              <c:numCache>
                <c:formatCode>_(* #,##0.00_);_(* \(#,##0.00\);_(* "-"??_);_(@_)</c:formatCode>
                <c:ptCount val="9"/>
                <c:pt idx="1">
                  <c:v>764529</c:v>
                </c:pt>
                <c:pt idx="2">
                  <c:v>764529</c:v>
                </c:pt>
                <c:pt idx="4">
                  <c:v>299164</c:v>
                </c:pt>
                <c:pt idx="5">
                  <c:v>332404</c:v>
                </c:pt>
                <c:pt idx="6">
                  <c:v>299164</c:v>
                </c:pt>
                <c:pt idx="8" formatCode="_-* #,##0_-;\-* #,##0_-;_-* &quot;-&quot;??_-;_-@_-">
                  <c:v>0</c:v>
                </c:pt>
              </c:numCache>
            </c:numRef>
          </c:val>
        </c:ser>
        <c:ser>
          <c:idx val="1"/>
          <c:order val="1"/>
          <c:tx>
            <c:strRef>
              <c:f>'Gráficos Provisão'!$Z$175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Lbls>
            <c:dLbl>
              <c:idx val="1"/>
              <c:layout>
                <c:manualLayout>
                  <c:x val="-1.5723270440251573E-3"/>
                  <c:y val="-5.5555555555555552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5.5555555555555601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5.5555555555555643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'Gráficos Provisão'!$Y$176:$Y$184</c:f>
              <c:strCache>
                <c:ptCount val="9"/>
                <c:pt idx="0">
                  <c:v>Dotação Autorizada</c:v>
                </c:pt>
                <c:pt idx="1">
                  <c:v>.--Despesas Sistêmicas</c:v>
                </c:pt>
                <c:pt idx="2">
                  <c:v>.--Estagiários</c:v>
                </c:pt>
                <c:pt idx="3">
                  <c:v>Dotação Atualizada</c:v>
                </c:pt>
                <c:pt idx="4">
                  <c:v>60% dos Créditos</c:v>
                </c:pt>
                <c:pt idx="5">
                  <c:v>Créditos Liberados</c:v>
                </c:pt>
                <c:pt idx="6">
                  <c:v>Saldo de Créditos a Liberar dos 60%</c:v>
                </c:pt>
                <c:pt idx="7">
                  <c:v>Saldo de Créditos a Liberar</c:v>
                </c:pt>
                <c:pt idx="8">
                  <c:v>.-Assistência Bolsas</c:v>
                </c:pt>
              </c:strCache>
            </c:strRef>
          </c:cat>
          <c:val>
            <c:numRef>
              <c:f>'Gráficos Provisão'!$Z$176:$Z$184</c:f>
              <c:numCache>
                <c:formatCode>_(* #,##0.00_);_(* \(#,##0.00\);_(* "-"??_);_(@_)</c:formatCode>
                <c:ptCount val="9"/>
                <c:pt idx="0">
                  <c:v>831009</c:v>
                </c:pt>
                <c:pt idx="1">
                  <c:v>33240</c:v>
                </c:pt>
                <c:pt idx="2">
                  <c:v>0</c:v>
                </c:pt>
                <c:pt idx="3">
                  <c:v>797769</c:v>
                </c:pt>
                <c:pt idx="4">
                  <c:v>498605</c:v>
                </c:pt>
                <c:pt idx="5">
                  <c:v>465365</c:v>
                </c:pt>
                <c:pt idx="6">
                  <c:v>33240</c:v>
                </c:pt>
                <c:pt idx="7" formatCode="_-* #,##0_-;\-* #,##0_-;_-* &quot;-&quot;??_-;_-@_-">
                  <c:v>332404</c:v>
                </c:pt>
                <c:pt idx="8" formatCode="_-* #,##0_-;\-* #,##0_-;_-* &quot;-&quot;??_-;_-@_-">
                  <c:v>332404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7"/>
        <c:overlap val="100"/>
        <c:axId val="313800264"/>
        <c:axId val="313800656"/>
      </c:barChart>
      <c:barChart>
        <c:barDir val="col"/>
        <c:grouping val="stacked"/>
        <c:varyColors val="0"/>
        <c:ser>
          <c:idx val="2"/>
          <c:order val="2"/>
          <c:tx>
            <c:v>%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4.0348464007336084E-2"/>
                  <c:y val="-0.52314814814814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510316368638172E-2"/>
                  <c:y val="-0.513888888888888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4016506189821114E-2"/>
                  <c:y val="-0.50925925925925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8514442916093468E-2"/>
                  <c:y val="-0.486111111111111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0348464007336084E-2"/>
                  <c:y val="-0.4768518518518519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1" u="sng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2182485098578637E-2"/>
                  <c:y val="-0.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1" u="sng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3.8514442916093537E-2"/>
                  <c:y val="-0.231481481481481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'Gráficos Provisão'!$AB$176:$AB$183</c:f>
              <c:numCache>
                <c:formatCode>0%</c:formatCode>
                <c:ptCount val="8"/>
                <c:pt idx="1">
                  <c:v>3.9999566791695397E-2</c:v>
                </c:pt>
                <c:pt idx="2">
                  <c:v>0</c:v>
                </c:pt>
                <c:pt idx="3">
                  <c:v>0.96000043320830464</c:v>
                </c:pt>
                <c:pt idx="4">
                  <c:v>0.59999951865743928</c:v>
                </c:pt>
                <c:pt idx="5">
                  <c:v>0.93333400186520388</c:v>
                </c:pt>
                <c:pt idx="6">
                  <c:v>6.6665998134796081E-2</c:v>
                </c:pt>
                <c:pt idx="7">
                  <c:v>0.40000048134256067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7"/>
        <c:overlap val="100"/>
        <c:axId val="400955632"/>
        <c:axId val="313801048"/>
      </c:barChart>
      <c:catAx>
        <c:axId val="31380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3800656"/>
        <c:crosses val="autoZero"/>
        <c:auto val="1"/>
        <c:lblAlgn val="ctr"/>
        <c:lblOffset val="100"/>
        <c:noMultiLvlLbl val="0"/>
      </c:catAx>
      <c:valAx>
        <c:axId val="31380065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313800264"/>
        <c:crosses val="autoZero"/>
        <c:crossBetween val="between"/>
        <c:dispUnits>
          <c:builtInUnit val="thousands"/>
        </c:dispUnits>
      </c:valAx>
      <c:valAx>
        <c:axId val="31380104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400955632"/>
        <c:crosses val="max"/>
        <c:crossBetween val="between"/>
      </c:valAx>
      <c:catAx>
        <c:axId val="400955632"/>
        <c:scaling>
          <c:orientation val="minMax"/>
        </c:scaling>
        <c:delete val="1"/>
        <c:axPos val="b"/>
        <c:majorTickMark val="out"/>
        <c:minorTickMark val="none"/>
        <c:tickLblPos val="nextTo"/>
        <c:crossAx val="313801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baseline="0">
                <a:solidFill>
                  <a:sysClr val="windowText" lastClr="000000"/>
                </a:solidFill>
                <a:effectLst/>
              </a:rPr>
              <a:t>Extrato de Créditos Orçamentários - 4572</a:t>
            </a:r>
            <a:endParaRPr lang="pt-BR" sz="1400">
              <a:solidFill>
                <a:sysClr val="windowText" lastClr="000000"/>
              </a:solidFill>
              <a:effectLst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 sz="1400" b="0" i="0" baseline="0">
                <a:solidFill>
                  <a:sysClr val="windowText" lastClr="000000"/>
                </a:solidFill>
                <a:effectLst/>
              </a:rPr>
              <a:t>(R$ Mil)  </a:t>
            </a:r>
            <a:endParaRPr lang="pt-BR" sz="14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'Gráficos Provisão'!$Z$175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'Gráficos Provisão'!$U$189:$U$197</c:f>
              <c:strCache>
                <c:ptCount val="9"/>
                <c:pt idx="0">
                  <c:v>Dotação Autorizada</c:v>
                </c:pt>
                <c:pt idx="1">
                  <c:v>.--Despesas Sistêmicas</c:v>
                </c:pt>
                <c:pt idx="2">
                  <c:v>.--Estagiários</c:v>
                </c:pt>
                <c:pt idx="3">
                  <c:v>Dotação Atualizada</c:v>
                </c:pt>
                <c:pt idx="4">
                  <c:v>60% dos Créditos</c:v>
                </c:pt>
                <c:pt idx="5">
                  <c:v>Créditos Liberados</c:v>
                </c:pt>
                <c:pt idx="6">
                  <c:v>Saldo de Créditos a Liberar dos 60%</c:v>
                </c:pt>
                <c:pt idx="7">
                  <c:v>Saldo de Créditos a Liberar</c:v>
                </c:pt>
                <c:pt idx="8">
                  <c:v>.-Capacitação Servidores</c:v>
                </c:pt>
              </c:strCache>
            </c:strRef>
          </c:cat>
          <c:val>
            <c:numRef>
              <c:f>'Gráficos Provisão'!$W$189:$W$197</c:f>
              <c:numCache>
                <c:formatCode>_(* #,##0.00_);_(* \(#,##0.00\);_(* "-"??_);_(@_)</c:formatCode>
                <c:ptCount val="9"/>
                <c:pt idx="1">
                  <c:v>81903</c:v>
                </c:pt>
                <c:pt idx="2">
                  <c:v>81903</c:v>
                </c:pt>
                <c:pt idx="4">
                  <c:v>32761</c:v>
                </c:pt>
                <c:pt idx="5">
                  <c:v>74053</c:v>
                </c:pt>
                <c:pt idx="6">
                  <c:v>32761</c:v>
                </c:pt>
                <c:pt idx="8" formatCode="_-* #,##0_-;\-* #,##0_-;_-* &quot;-&quot;??_-;_-@_-">
                  <c:v>41292</c:v>
                </c:pt>
              </c:numCache>
            </c:numRef>
          </c:val>
        </c:ser>
        <c:ser>
          <c:idx val="1"/>
          <c:order val="1"/>
          <c:tx>
            <c:strRef>
              <c:f>'Gráficos Provisão'!$V$188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</c:dPt>
          <c:dLbls>
            <c:dLbl>
              <c:idx val="1"/>
              <c:layout>
                <c:manualLayout>
                  <c:x val="-1.5723270440251573E-3"/>
                  <c:y val="-5.5555555555555552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5.5555555555555601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091361374943465E-3"/>
                  <c:y val="-5.5555555555555601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5.5555555555555643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'Gráficos Provisão'!$U$189:$U$197</c:f>
              <c:strCache>
                <c:ptCount val="9"/>
                <c:pt idx="0">
                  <c:v>Dotação Autorizada</c:v>
                </c:pt>
                <c:pt idx="1">
                  <c:v>.--Despesas Sistêmicas</c:v>
                </c:pt>
                <c:pt idx="2">
                  <c:v>.--Estagiários</c:v>
                </c:pt>
                <c:pt idx="3">
                  <c:v>Dotação Atualizada</c:v>
                </c:pt>
                <c:pt idx="4">
                  <c:v>60% dos Créditos</c:v>
                </c:pt>
                <c:pt idx="5">
                  <c:v>Créditos Liberados</c:v>
                </c:pt>
                <c:pt idx="6">
                  <c:v>Saldo de Créditos a Liberar dos 60%</c:v>
                </c:pt>
                <c:pt idx="7">
                  <c:v>Saldo de Créditos a Liberar</c:v>
                </c:pt>
                <c:pt idx="8">
                  <c:v>.-Capacitação Servidores</c:v>
                </c:pt>
              </c:strCache>
            </c:strRef>
          </c:cat>
          <c:val>
            <c:numRef>
              <c:f>'Gráficos Provisão'!$V$189:$V$197</c:f>
              <c:numCache>
                <c:formatCode>_(* #,##0.00_);_(* \(#,##0.00\);_(* "-"??_);_(@_)</c:formatCode>
                <c:ptCount val="9"/>
                <c:pt idx="0">
                  <c:v>81903</c:v>
                </c:pt>
                <c:pt idx="1">
                  <c:v>0</c:v>
                </c:pt>
                <c:pt idx="2" formatCode="0%">
                  <c:v>0</c:v>
                </c:pt>
                <c:pt idx="3">
                  <c:v>81903</c:v>
                </c:pt>
                <c:pt idx="4">
                  <c:v>49142</c:v>
                </c:pt>
                <c:pt idx="5">
                  <c:v>7850</c:v>
                </c:pt>
                <c:pt idx="6">
                  <c:v>41292</c:v>
                </c:pt>
                <c:pt idx="7" formatCode="_-* #,##0_-;\-* #,##0_-;_-* &quot;-&quot;??_-;_-@_-">
                  <c:v>74053</c:v>
                </c:pt>
                <c:pt idx="8" formatCode="_-* #,##0_-;\-* #,##0_-;_-* &quot;-&quot;??_-;_-@_-">
                  <c:v>32761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7"/>
        <c:overlap val="100"/>
        <c:axId val="400956416"/>
        <c:axId val="400956808"/>
      </c:barChart>
      <c:barChart>
        <c:barDir val="col"/>
        <c:grouping val="stacked"/>
        <c:varyColors val="0"/>
        <c:ser>
          <c:idx val="2"/>
          <c:order val="2"/>
          <c:tx>
            <c:v>%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4.0348464007336084E-2"/>
                  <c:y val="-0.52314814814814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510316368638172E-2"/>
                  <c:y val="-0.513888888888888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4016506189821114E-2"/>
                  <c:y val="-0.50925925925925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8514442916093468E-2"/>
                  <c:y val="-0.486111111111111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5775845183531165E-2"/>
                  <c:y val="-0.587962962962962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1" u="sng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2182501949807022E-2"/>
                  <c:y val="-0.5462962962962962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1" u="sng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3941922456436369E-2"/>
                  <c:y val="-0.550925925925925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'Gráficos Provisão'!$AB$176:$AB$183</c:f>
              <c:numCache>
                <c:formatCode>0%</c:formatCode>
                <c:ptCount val="8"/>
                <c:pt idx="1">
                  <c:v>3.9999566791695397E-2</c:v>
                </c:pt>
                <c:pt idx="2">
                  <c:v>0</c:v>
                </c:pt>
                <c:pt idx="3">
                  <c:v>0.96000043320830464</c:v>
                </c:pt>
                <c:pt idx="4">
                  <c:v>0.59999951865743928</c:v>
                </c:pt>
                <c:pt idx="5">
                  <c:v>0.93333400186520388</c:v>
                </c:pt>
                <c:pt idx="6">
                  <c:v>6.6665998134796081E-2</c:v>
                </c:pt>
                <c:pt idx="7">
                  <c:v>0.40000048134256067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7"/>
        <c:overlap val="100"/>
        <c:axId val="313469040"/>
        <c:axId val="400957200"/>
      </c:barChart>
      <c:catAx>
        <c:axId val="40095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0956808"/>
        <c:crosses val="autoZero"/>
        <c:auto val="1"/>
        <c:lblAlgn val="ctr"/>
        <c:lblOffset val="100"/>
        <c:noMultiLvlLbl val="0"/>
      </c:catAx>
      <c:valAx>
        <c:axId val="400956808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400956416"/>
        <c:crosses val="autoZero"/>
        <c:crossBetween val="between"/>
        <c:dispUnits>
          <c:builtInUnit val="thousands"/>
        </c:dispUnits>
      </c:valAx>
      <c:valAx>
        <c:axId val="40095720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13469040"/>
        <c:crosses val="max"/>
        <c:crossBetween val="between"/>
      </c:valAx>
      <c:catAx>
        <c:axId val="313469040"/>
        <c:scaling>
          <c:orientation val="minMax"/>
        </c:scaling>
        <c:delete val="1"/>
        <c:axPos val="b"/>
        <c:majorTickMark val="out"/>
        <c:minorTickMark val="none"/>
        <c:tickLblPos val="nextTo"/>
        <c:crossAx val="400957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ysClr val="windowText" lastClr="000000"/>
                </a:solidFill>
              </a:rPr>
              <a:t>Orç vs Exec (Liquidadas) - 2017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>
                <a:solidFill>
                  <a:sysClr val="windowText" lastClr="000000"/>
                </a:solidFill>
              </a:rPr>
              <a:t>( R$</a:t>
            </a:r>
            <a:r>
              <a:rPr lang="pt-BR" baseline="0">
                <a:solidFill>
                  <a:sysClr val="windowText" lastClr="000000"/>
                </a:solidFill>
              </a:rPr>
              <a:t> Mil )</a:t>
            </a:r>
            <a:endParaRPr lang="pt-BR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9887932889960443E-2"/>
          <c:y val="2.263360729703132E-2"/>
          <c:w val="0.97400644666172165"/>
          <c:h val="0.811708859803416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Performance!$C$9</c:f>
              <c:strCache>
                <c:ptCount val="1"/>
                <c:pt idx="0">
                  <c:v>Orç_M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1.1510789628083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726100606959704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9076257586996306E-3"/>
                  <c:y val="7.67385975205577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907625758699673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1" u="sng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Performance!$D$8:$O$8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Performance!$D$9:$O$9</c:f>
              <c:numCache>
                <c:formatCode>_-* #,##0_-;\-* #,##0_-;_-* "-"??_-;_-@_-</c:formatCode>
                <c:ptCount val="12"/>
                <c:pt idx="0">
                  <c:v>216.60567833333334</c:v>
                </c:pt>
                <c:pt idx="1">
                  <c:v>216.60567833333334</c:v>
                </c:pt>
                <c:pt idx="2">
                  <c:v>216.60567833333334</c:v>
                </c:pt>
                <c:pt idx="3">
                  <c:v>216.60567833333334</c:v>
                </c:pt>
                <c:pt idx="4">
                  <c:v>216.60567833333334</c:v>
                </c:pt>
                <c:pt idx="5">
                  <c:v>216.60567833333334</c:v>
                </c:pt>
                <c:pt idx="6">
                  <c:v>216.60567833333334</c:v>
                </c:pt>
                <c:pt idx="7">
                  <c:v>216.60567833333334</c:v>
                </c:pt>
                <c:pt idx="8">
                  <c:v>216.60567833333334</c:v>
                </c:pt>
                <c:pt idx="9">
                  <c:v>216.60567833333334</c:v>
                </c:pt>
                <c:pt idx="10">
                  <c:v>216.60567833333334</c:v>
                </c:pt>
                <c:pt idx="11">
                  <c:v>216.60567833333334</c:v>
                </c:pt>
              </c:numCache>
            </c:numRef>
          </c:val>
        </c:ser>
        <c:ser>
          <c:idx val="2"/>
          <c:order val="2"/>
          <c:tx>
            <c:v>Desp_M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1.2996776669139143E-2"/>
                  <c:y val="3.83692987602788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273779007721684E-2"/>
                  <c:y val="3.45323688842510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0967740132899665E-3"/>
                  <c:y val="2.183621036867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1827956688816523E-2"/>
                  <c:y val="1.9470261286946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1" u="sng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Performance!$D$11:$O$11</c:f>
              <c:numCache>
                <c:formatCode>_-* #,##0_-;\-* #,##0_-;_-* "-"??_-;_-@_-</c:formatCode>
                <c:ptCount val="12"/>
                <c:pt idx="0">
                  <c:v>19.082009999999997</c:v>
                </c:pt>
                <c:pt idx="1">
                  <c:v>84.732770000000002</c:v>
                </c:pt>
                <c:pt idx="2">
                  <c:v>96.605069999999998</c:v>
                </c:pt>
                <c:pt idx="3">
                  <c:v>94.957530000000006</c:v>
                </c:pt>
                <c:pt idx="4">
                  <c:v>87.536370000000005</c:v>
                </c:pt>
                <c:pt idx="5">
                  <c:v>224.74001999999999</c:v>
                </c:pt>
                <c:pt idx="6">
                  <c:v>107.36237</c:v>
                </c:pt>
                <c:pt idx="7">
                  <c:v>173.07727</c:v>
                </c:pt>
                <c:pt idx="8">
                  <c:v>104.13227000000002</c:v>
                </c:pt>
                <c:pt idx="9">
                  <c:v>244.37069000000002</c:v>
                </c:pt>
                <c:pt idx="10">
                  <c:v>408.95087999999998</c:v>
                </c:pt>
                <c:pt idx="11">
                  <c:v>385.41309000000001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469824"/>
        <c:axId val="313470216"/>
      </c:barChart>
      <c:lineChart>
        <c:grouping val="standard"/>
        <c:varyColors val="0"/>
        <c:ser>
          <c:idx val="1"/>
          <c:order val="1"/>
          <c:tx>
            <c:strRef>
              <c:f>Performance!$C$10</c:f>
              <c:strCache>
                <c:ptCount val="1"/>
                <c:pt idx="0">
                  <c:v>Orç_A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Performance!$D$8:$O$8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Performance!$D$10:$O$10</c:f>
              <c:numCache>
                <c:formatCode>_-* #,##0_-;\-* #,##0_-;_-* "-"??_-;_-@_-</c:formatCode>
                <c:ptCount val="12"/>
                <c:pt idx="0">
                  <c:v>216.60567833333334</c:v>
                </c:pt>
                <c:pt idx="1">
                  <c:v>433.21135666666669</c:v>
                </c:pt>
                <c:pt idx="2">
                  <c:v>649.81703500000003</c:v>
                </c:pt>
                <c:pt idx="3">
                  <c:v>866.42271333333338</c:v>
                </c:pt>
                <c:pt idx="4">
                  <c:v>1083.0283916666667</c:v>
                </c:pt>
                <c:pt idx="5">
                  <c:v>1299.6340700000001</c:v>
                </c:pt>
                <c:pt idx="6">
                  <c:v>1516.2397483333334</c:v>
                </c:pt>
                <c:pt idx="7">
                  <c:v>1732.8454266666668</c:v>
                </c:pt>
                <c:pt idx="8">
                  <c:v>1949.4511050000001</c:v>
                </c:pt>
                <c:pt idx="9">
                  <c:v>2166.0567833333334</c:v>
                </c:pt>
                <c:pt idx="10">
                  <c:v>2382.6624616666668</c:v>
                </c:pt>
                <c:pt idx="11">
                  <c:v>2599.2681400000001</c:v>
                </c:pt>
              </c:numCache>
            </c:numRef>
          </c:val>
          <c:smooth val="1"/>
        </c:ser>
        <c:ser>
          <c:idx val="3"/>
          <c:order val="3"/>
          <c:tx>
            <c:v>Desp_A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1.073563315554653E-2"/>
                  <c:y val="-5.57453505462748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0735633155546574E-2"/>
                  <c:y val="-3.5110358213718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482760112477117E-2"/>
                  <c:y val="-3.5110358213718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333334721091108E-2"/>
                  <c:y val="-3.5110358213718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9931036286635642E-2"/>
                  <c:y val="-3.5110358213718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763218550386329E-2"/>
                  <c:y val="-4.7491353613252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4528737852180179E-2"/>
                  <c:y val="-4.74913536132522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8876462926641674E-2"/>
                  <c:y val="-3.09833597472067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3129335969710919E-2"/>
                  <c:y val="-2.2729362814184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Performance!$D$12:$O$12</c:f>
              <c:numCache>
                <c:formatCode>_-* #,##0_-;\-* #,##0_-;_-* "-"??_-;_-@_-</c:formatCode>
                <c:ptCount val="12"/>
                <c:pt idx="0">
                  <c:v>19.082009999999997</c:v>
                </c:pt>
                <c:pt idx="1">
                  <c:v>103.81478</c:v>
                </c:pt>
                <c:pt idx="2">
                  <c:v>200.41985</c:v>
                </c:pt>
                <c:pt idx="3">
                  <c:v>295.37738000000002</c:v>
                </c:pt>
                <c:pt idx="4">
                  <c:v>382.91375000000005</c:v>
                </c:pt>
                <c:pt idx="5">
                  <c:v>607.65377000000001</c:v>
                </c:pt>
                <c:pt idx="6">
                  <c:v>715.01613999999995</c:v>
                </c:pt>
                <c:pt idx="7">
                  <c:v>888.09340999999995</c:v>
                </c:pt>
                <c:pt idx="8">
                  <c:v>992.22568000000001</c:v>
                </c:pt>
                <c:pt idx="9">
                  <c:v>1236.59637</c:v>
                </c:pt>
                <c:pt idx="10">
                  <c:v>1645.5472500000001</c:v>
                </c:pt>
                <c:pt idx="11">
                  <c:v>2030.9603400000001</c:v>
                </c:pt>
              </c:numCache>
            </c:numRef>
          </c:val>
          <c:smooth val="0"/>
        </c:ser>
        <c:ser>
          <c:idx val="4"/>
          <c:order val="4"/>
          <c:tx>
            <c:v>%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4178301820879112E-2"/>
                  <c:y val="-3.8369298760278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1290322039869899E-2"/>
                  <c:y val="-8.188578888253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924730702106533E-2"/>
                  <c:y val="-0.126284987414429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0967740132899665E-3"/>
                  <c:y val="-0.181602239410006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6136307008445678E-3"/>
                  <c:y val="-0.251499611509711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0212599349497633E-2"/>
                  <c:y val="-0.279140752420062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1661056354516905E-2"/>
                  <c:y val="-0.32769927634544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9.3288993871752553E-3"/>
                  <c:y val="-0.381537758623883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2910581311483512E-2"/>
                  <c:y val="-0.436804767300653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2643679305247471E-2"/>
                  <c:y val="-0.503544506753816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3725134738450061E-2"/>
                  <c:y val="-0.56889374018822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7738167955305272E-2"/>
                  <c:y val="-0.65089005058660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1" u="sng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Performance!$D$13:$O$13</c:f>
              <c:numCache>
                <c:formatCode>0%</c:formatCode>
                <c:ptCount val="12"/>
                <c:pt idx="0">
                  <c:v>8.809561294434208E-2</c:v>
                </c:pt>
                <c:pt idx="1">
                  <c:v>0.23964002421081496</c:v>
                </c:pt>
                <c:pt idx="2">
                  <c:v>0.30842504767515055</c:v>
                </c:pt>
                <c:pt idx="3">
                  <c:v>0.34091601645992553</c:v>
                </c:pt>
                <c:pt idx="4">
                  <c:v>0.35355836739490837</c:v>
                </c:pt>
                <c:pt idx="5">
                  <c:v>0.46755758719067742</c:v>
                </c:pt>
                <c:pt idx="6">
                  <c:v>0.47157195343675246</c:v>
                </c:pt>
                <c:pt idx="7">
                  <c:v>0.512505845203027</c:v>
                </c:pt>
                <c:pt idx="8">
                  <c:v>0.50897695123263942</c:v>
                </c:pt>
                <c:pt idx="9">
                  <c:v>0.57089748501283899</c:v>
                </c:pt>
                <c:pt idx="10">
                  <c:v>0.69063380838633082</c:v>
                </c:pt>
                <c:pt idx="11">
                  <c:v>0.78135853271375066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469824"/>
        <c:axId val="313470216"/>
      </c:lineChart>
      <c:catAx>
        <c:axId val="31346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3470216"/>
        <c:crosses val="autoZero"/>
        <c:auto val="1"/>
        <c:lblAlgn val="ctr"/>
        <c:lblOffset val="100"/>
        <c:noMultiLvlLbl val="0"/>
      </c:catAx>
      <c:valAx>
        <c:axId val="313470216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31346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[Performance Orçamentária.xlsx]Gráficos Despesas!Tabela dinâmica1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Despesas</a:t>
            </a:r>
            <a:r>
              <a:rPr lang="en-US" baseline="0">
                <a:solidFill>
                  <a:sysClr val="windowText" lastClr="000000"/>
                </a:solidFill>
              </a:rPr>
              <a:t> Por Ação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(R$ Mil)</a:t>
            </a:r>
            <a:endParaRPr lang="en-US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'Gráficos Despesas'!$AH$63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Despesas'!$AG$64:$AG$69</c:f>
              <c:strCache>
                <c:ptCount val="5"/>
                <c:pt idx="0">
                  <c:v>ASSISTENCIA </c:v>
                </c:pt>
                <c:pt idx="1">
                  <c:v>CAPACITACAO </c:v>
                </c:pt>
                <c:pt idx="2">
                  <c:v>EXPANSAO</c:v>
                </c:pt>
                <c:pt idx="3">
                  <c:v>PNAE</c:v>
                </c:pt>
                <c:pt idx="4">
                  <c:v>FUNC DE INSTITUICOES </c:v>
                </c:pt>
              </c:strCache>
            </c:strRef>
          </c:cat>
          <c:val>
            <c:numRef>
              <c:f>'Gráficos Despesas'!$AH$64:$AH$69</c:f>
              <c:numCache>
                <c:formatCode>#,##0</c:formatCode>
                <c:ptCount val="5"/>
                <c:pt idx="0">
                  <c:v>637814.40000000014</c:v>
                </c:pt>
                <c:pt idx="1">
                  <c:v>31405.46</c:v>
                </c:pt>
                <c:pt idx="2">
                  <c:v>8226</c:v>
                </c:pt>
                <c:pt idx="3">
                  <c:v>148012.74</c:v>
                </c:pt>
                <c:pt idx="4">
                  <c:v>2518854.4700000002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215024"/>
        <c:axId val="468214240"/>
      </c:barChart>
      <c:catAx>
        <c:axId val="46821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8214240"/>
        <c:crosses val="autoZero"/>
        <c:auto val="1"/>
        <c:lblAlgn val="ctr"/>
        <c:lblOffset val="100"/>
        <c:noMultiLvlLbl val="0"/>
      </c:catAx>
      <c:valAx>
        <c:axId val="46821424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46821502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baseline="0">
                <a:solidFill>
                  <a:sysClr val="windowText" lastClr="000000"/>
                </a:solidFill>
                <a:effectLst/>
              </a:rPr>
              <a:t>Orç vs Exec  - 2017</a:t>
            </a:r>
            <a:endParaRPr lang="pt-BR" sz="1400">
              <a:solidFill>
                <a:sysClr val="windowText" lastClr="000000"/>
              </a:solidFill>
              <a:effectLst/>
            </a:endParaRPr>
          </a:p>
          <a:p>
            <a:pPr algn="ctr">
              <a:defRPr>
                <a:solidFill>
                  <a:sysClr val="windowText" lastClr="000000"/>
                </a:solidFill>
              </a:defRPr>
            </a:pPr>
            <a:r>
              <a:rPr lang="pt-BR" sz="1400" b="0" i="0" baseline="0">
                <a:solidFill>
                  <a:sysClr val="windowText" lastClr="000000"/>
                </a:solidFill>
                <a:effectLst/>
              </a:rPr>
              <a:t>( R$ Mil )</a:t>
            </a:r>
            <a:endParaRPr lang="pt-BR" sz="14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2996776669139187E-2"/>
          <c:y val="1.1510789628083669E-2"/>
          <c:w val="0.97400644666172165"/>
          <c:h val="0.811708859803416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Performance!$C$9</c:f>
              <c:strCache>
                <c:ptCount val="1"/>
                <c:pt idx="0">
                  <c:v>Orç_M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1.1510789628083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726100606959704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9076290021398831E-3"/>
                  <c:y val="1.8777878650545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907625758699673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1" u="sng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Performance!$D$8:$O$8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Performance!$D$9:$O$9</c:f>
              <c:numCache>
                <c:formatCode>_-* #,##0_-;\-* #,##0_-;_-* "-"??_-;_-@_-</c:formatCode>
                <c:ptCount val="12"/>
                <c:pt idx="0">
                  <c:v>216.60567833333334</c:v>
                </c:pt>
                <c:pt idx="1">
                  <c:v>216.60567833333334</c:v>
                </c:pt>
                <c:pt idx="2">
                  <c:v>216.60567833333334</c:v>
                </c:pt>
                <c:pt idx="3">
                  <c:v>216.60567833333334</c:v>
                </c:pt>
                <c:pt idx="4">
                  <c:v>216.60567833333334</c:v>
                </c:pt>
                <c:pt idx="5">
                  <c:v>216.60567833333334</c:v>
                </c:pt>
                <c:pt idx="6">
                  <c:v>216.60567833333334</c:v>
                </c:pt>
                <c:pt idx="7">
                  <c:v>216.60567833333334</c:v>
                </c:pt>
                <c:pt idx="8">
                  <c:v>216.60567833333334</c:v>
                </c:pt>
                <c:pt idx="9">
                  <c:v>216.60567833333334</c:v>
                </c:pt>
                <c:pt idx="10">
                  <c:v>216.60567833333334</c:v>
                </c:pt>
                <c:pt idx="11">
                  <c:v>216.60567833333334</c:v>
                </c:pt>
              </c:numCache>
            </c:numRef>
          </c:val>
        </c:ser>
        <c:ser>
          <c:idx val="2"/>
          <c:order val="2"/>
          <c:tx>
            <c:v>Exec_M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7.83790472440507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887373758016892E-2"/>
                  <c:y val="3.7066581630567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273779007721684E-2"/>
                  <c:y val="3.45323688842510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0967740132899665E-3"/>
                  <c:y val="2.183621036867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4912478374147463E-3"/>
                  <c:y val="1.3876910246032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1" u="sng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Performance!$D$16:$O$16</c:f>
              <c:numCache>
                <c:formatCode>_-* #,##0_-;\-* #,##0_-;_-* "-"??_-;_-@_-</c:formatCode>
                <c:ptCount val="12"/>
                <c:pt idx="0">
                  <c:v>26.07131794939481</c:v>
                </c:pt>
                <c:pt idx="1">
                  <c:v>115.7684639827221</c:v>
                </c:pt>
                <c:pt idx="2">
                  <c:v>131.98931849912785</c:v>
                </c:pt>
                <c:pt idx="3">
                  <c:v>129.7383219230677</c:v>
                </c:pt>
                <c:pt idx="4">
                  <c:v>119.59895914559661</c:v>
                </c:pt>
                <c:pt idx="5">
                  <c:v>307.05719771519614</c:v>
                </c:pt>
                <c:pt idx="6">
                  <c:v>146.68677377648203</c:v>
                </c:pt>
                <c:pt idx="7">
                  <c:v>236.47155283868173</c:v>
                </c:pt>
                <c:pt idx="8">
                  <c:v>142.27356132620346</c:v>
                </c:pt>
                <c:pt idx="9">
                  <c:v>333.87813739239198</c:v>
                </c:pt>
                <c:pt idx="10">
                  <c:v>558.74032233317166</c:v>
                </c:pt>
                <c:pt idx="11">
                  <c:v>526.581173117964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581208"/>
        <c:axId val="399581600"/>
      </c:barChart>
      <c:lineChart>
        <c:grouping val="standard"/>
        <c:varyColors val="0"/>
        <c:ser>
          <c:idx val="1"/>
          <c:order val="1"/>
          <c:tx>
            <c:strRef>
              <c:f>Performance!$C$10</c:f>
              <c:strCache>
                <c:ptCount val="1"/>
                <c:pt idx="0">
                  <c:v>Orç_A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8191216115279206E-2"/>
                  <c:y val="6.0259523634312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Performance!$D$8:$O$8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Performance!$D$10:$O$10</c:f>
              <c:numCache>
                <c:formatCode>_-* #,##0_-;\-* #,##0_-;_-* "-"??_-;_-@_-</c:formatCode>
                <c:ptCount val="12"/>
                <c:pt idx="0">
                  <c:v>216.60567833333334</c:v>
                </c:pt>
                <c:pt idx="1">
                  <c:v>433.21135666666669</c:v>
                </c:pt>
                <c:pt idx="2">
                  <c:v>649.81703500000003</c:v>
                </c:pt>
                <c:pt idx="3">
                  <c:v>866.42271333333338</c:v>
                </c:pt>
                <c:pt idx="4">
                  <c:v>1083.0283916666667</c:v>
                </c:pt>
                <c:pt idx="5">
                  <c:v>1299.6340700000001</c:v>
                </c:pt>
                <c:pt idx="6">
                  <c:v>1516.2397483333334</c:v>
                </c:pt>
                <c:pt idx="7">
                  <c:v>1732.8454266666668</c:v>
                </c:pt>
                <c:pt idx="8">
                  <c:v>1949.4511050000001</c:v>
                </c:pt>
                <c:pt idx="9">
                  <c:v>2166.0567833333334</c:v>
                </c:pt>
                <c:pt idx="10">
                  <c:v>2382.6624616666668</c:v>
                </c:pt>
                <c:pt idx="11">
                  <c:v>2599.2681400000001</c:v>
                </c:pt>
              </c:numCache>
            </c:numRef>
          </c:val>
          <c:smooth val="1"/>
        </c:ser>
        <c:ser>
          <c:idx val="3"/>
          <c:order val="3"/>
          <c:tx>
            <c:v>Exec_A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8.4295155483679381E-3"/>
                  <c:y val="-2.703003246089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9046802267648611E-4"/>
                  <c:y val="-2.2876346064218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0132093577768776E-2"/>
                  <c:y val="-3.5337405254249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Performance!$D$17:$O$17</c:f>
              <c:numCache>
                <c:formatCode>_-* #,##0_-;\-* #,##0_-;_-* "-"??_-;_-@_-</c:formatCode>
                <c:ptCount val="12"/>
                <c:pt idx="0">
                  <c:v>26.07131794939481</c:v>
                </c:pt>
                <c:pt idx="1">
                  <c:v>141.83978193211692</c:v>
                </c:pt>
                <c:pt idx="2">
                  <c:v>273.8291004312448</c:v>
                </c:pt>
                <c:pt idx="3">
                  <c:v>403.5674223543125</c:v>
                </c:pt>
                <c:pt idx="4">
                  <c:v>523.16638149990911</c:v>
                </c:pt>
                <c:pt idx="5">
                  <c:v>830.22357921510525</c:v>
                </c:pt>
                <c:pt idx="6">
                  <c:v>976.91035299158727</c:v>
                </c:pt>
                <c:pt idx="7">
                  <c:v>1213.381905830269</c:v>
                </c:pt>
                <c:pt idx="8">
                  <c:v>1355.6554671564725</c:v>
                </c:pt>
                <c:pt idx="9">
                  <c:v>1689.5336045488643</c:v>
                </c:pt>
                <c:pt idx="10">
                  <c:v>2248.273926882036</c:v>
                </c:pt>
                <c:pt idx="11">
                  <c:v>2774.8550999999998</c:v>
                </c:pt>
              </c:numCache>
            </c:numRef>
          </c:val>
          <c:smooth val="0"/>
        </c:ser>
        <c:ser>
          <c:idx val="4"/>
          <c:order val="4"/>
          <c:tx>
            <c:v>%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7623599677497638E-2"/>
                  <c:y val="-5.9137701245288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696622442561052E-2"/>
                  <c:y val="-0.106807957416537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1923746785737827E-3"/>
                  <c:y val="-0.147053580919207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3618996531544355E-2"/>
                  <c:y val="-0.194063172010040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1030231520951629E-3"/>
                  <c:y val="-0.239278828464199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0535631135575436E-2"/>
                  <c:y val="-0.302654519354378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6604217544116683E-2"/>
                  <c:y val="-0.351648212618285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1776846742789133E-2"/>
                  <c:y val="-0.424677427019541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9054564296706832E-2"/>
                  <c:y val="-0.47645110782920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0373811188545593E-2"/>
                  <c:y val="-0.510831473168657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6632783904976829E-2"/>
                  <c:y val="-0.592111266465523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1714427712052709E-4"/>
                  <c:y val="-0.721423046418263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1" u="sng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Performance!$D$18:$O$18</c:f>
              <c:numCache>
                <c:formatCode>0%</c:formatCode>
                <c:ptCount val="12"/>
                <c:pt idx="0">
                  <c:v>0.12036304011048961</c:v>
                </c:pt>
                <c:pt idx="1">
                  <c:v>0.32741473590050679</c:v>
                </c:pt>
                <c:pt idx="2">
                  <c:v>0.42139415509666467</c:v>
                </c:pt>
                <c:pt idx="3">
                  <c:v>0.46578582964623938</c:v>
                </c:pt>
                <c:pt idx="4">
                  <c:v>0.48305878730917767</c:v>
                </c:pt>
                <c:pt idx="5">
                  <c:v>0.63881333860007627</c:v>
                </c:pt>
                <c:pt idx="6">
                  <c:v>0.64429807625437685</c:v>
                </c:pt>
                <c:pt idx="7">
                  <c:v>0.70022512519443392</c:v>
                </c:pt>
                <c:pt idx="8">
                  <c:v>0.69540367731175923</c:v>
                </c:pt>
                <c:pt idx="9">
                  <c:v>0.78000429977133379</c:v>
                </c:pt>
                <c:pt idx="10">
                  <c:v>0.94359732570318566</c:v>
                </c:pt>
                <c:pt idx="11">
                  <c:v>1.0675524611323861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581208"/>
        <c:axId val="399581600"/>
      </c:lineChart>
      <c:catAx>
        <c:axId val="399581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9581600"/>
        <c:crosses val="autoZero"/>
        <c:auto val="1"/>
        <c:lblAlgn val="ctr"/>
        <c:lblOffset val="100"/>
        <c:noMultiLvlLbl val="0"/>
      </c:catAx>
      <c:valAx>
        <c:axId val="399581600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399581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ysClr val="windowText" lastClr="000000"/>
                </a:solidFill>
              </a:rPr>
              <a:t>Performance - 2018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>
                <a:solidFill>
                  <a:sysClr val="windowText" lastClr="000000"/>
                </a:solidFill>
              </a:rPr>
              <a:t>( R$</a:t>
            </a:r>
            <a:r>
              <a:rPr lang="pt-BR" baseline="0">
                <a:solidFill>
                  <a:sysClr val="windowText" lastClr="000000"/>
                </a:solidFill>
              </a:rPr>
              <a:t> Mil )</a:t>
            </a:r>
            <a:endParaRPr lang="pt-BR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2208792510094822E-2"/>
          <c:y val="0"/>
          <c:w val="0.97400644666172165"/>
          <c:h val="0.853095911446429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Performance!$C$9</c:f>
              <c:strCache>
                <c:ptCount val="1"/>
                <c:pt idx="0">
                  <c:v>Orç_M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1.1510789628083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726100606959704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9076257586996306E-3"/>
                  <c:y val="7.67385975205577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907625758699673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1" u="sng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Performance!$D$8:$O$8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Performance!$D$21:$O$21</c:f>
              <c:numCache>
                <c:formatCode>#,##0</c:formatCode>
                <c:ptCount val="12"/>
                <c:pt idx="0">
                  <c:v>249.72358333333332</c:v>
                </c:pt>
                <c:pt idx="1">
                  <c:v>249.72358333333332</c:v>
                </c:pt>
                <c:pt idx="2">
                  <c:v>249.72358333333332</c:v>
                </c:pt>
                <c:pt idx="3">
                  <c:v>249.72358333333332</c:v>
                </c:pt>
                <c:pt idx="4">
                  <c:v>249.72358333333332</c:v>
                </c:pt>
                <c:pt idx="5">
                  <c:v>249.72358333333332</c:v>
                </c:pt>
                <c:pt idx="6">
                  <c:v>249.72358333333332</c:v>
                </c:pt>
                <c:pt idx="7">
                  <c:v>249.72358333333332</c:v>
                </c:pt>
                <c:pt idx="8">
                  <c:v>249.72358333333332</c:v>
                </c:pt>
                <c:pt idx="9">
                  <c:v>249.72358333333332</c:v>
                </c:pt>
                <c:pt idx="10">
                  <c:v>249.72358333333332</c:v>
                </c:pt>
                <c:pt idx="11">
                  <c:v>249.72358333333332</c:v>
                </c:pt>
              </c:numCache>
            </c:numRef>
          </c:val>
        </c:ser>
        <c:ser>
          <c:idx val="2"/>
          <c:order val="2"/>
          <c:tx>
            <c:v>Exec_M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</c:dPt>
          <c:dLbls>
            <c:dLbl>
              <c:idx val="1"/>
              <c:layout>
                <c:manualLayout>
                  <c:x val="2.2253775302717767E-2"/>
                  <c:y val="5.16556237518252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1195499001024017E-2"/>
                  <c:y val="5.1518897479387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273779007721684E-2"/>
                  <c:y val="3.45323688842510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0967740132899665E-3"/>
                  <c:y val="2.183621036867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1827956688816523E-2"/>
                  <c:y val="1.9470261286946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1" u="sng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Performance!$D$23:$J$23</c:f>
              <c:numCache>
                <c:formatCode>_-* #,##0_-;\-* #,##0_-;_-* "-"??_-;_-@_-</c:formatCode>
                <c:ptCount val="7"/>
                <c:pt idx="0">
                  <c:v>0</c:v>
                </c:pt>
                <c:pt idx="1">
                  <c:v>150.34854999999999</c:v>
                </c:pt>
                <c:pt idx="2">
                  <c:v>159.80674999999999</c:v>
                </c:pt>
                <c:pt idx="3">
                  <c:v>103.38510000000001</c:v>
                </c:pt>
                <c:pt idx="4">
                  <c:v>103.38510000000001</c:v>
                </c:pt>
                <c:pt idx="5">
                  <c:v>103.38510000000001</c:v>
                </c:pt>
                <c:pt idx="6">
                  <c:v>103.38510000000001</c:v>
                </c:pt>
              </c:numCache>
            </c:numRef>
          </c:val>
        </c:ser>
        <c:ser>
          <c:idx val="6"/>
          <c:order val="6"/>
          <c:tx>
            <c:v>Tendência_M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Performance!$D$8:$O$8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Performance!$D$27:$O$27</c:f>
              <c:numCache>
                <c:formatCode>_-* #,##0_-;\-* #,##0_-;_-* "-"??_-;_-@_-</c:formatCode>
                <c:ptCount val="12"/>
                <c:pt idx="7">
                  <c:v>103.38509999999999</c:v>
                </c:pt>
                <c:pt idx="8">
                  <c:v>103.38509999999999</c:v>
                </c:pt>
                <c:pt idx="9">
                  <c:v>103.38509999999999</c:v>
                </c:pt>
                <c:pt idx="10">
                  <c:v>103.38509999999999</c:v>
                </c:pt>
                <c:pt idx="11">
                  <c:v>103.38509999999998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399582384"/>
        <c:axId val="399582776"/>
      </c:barChart>
      <c:lineChart>
        <c:grouping val="standard"/>
        <c:varyColors val="0"/>
        <c:ser>
          <c:idx val="1"/>
          <c:order val="1"/>
          <c:tx>
            <c:strRef>
              <c:f>Performance!$C$22</c:f>
              <c:strCache>
                <c:ptCount val="1"/>
                <c:pt idx="0">
                  <c:v>Orç_A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Performance!$D$8:$O$8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Performance!$D$22:$O$22</c:f>
              <c:numCache>
                <c:formatCode>#,##0</c:formatCode>
                <c:ptCount val="12"/>
                <c:pt idx="0">
                  <c:v>249.72358333333332</c:v>
                </c:pt>
                <c:pt idx="1">
                  <c:v>499.44716666666665</c:v>
                </c:pt>
                <c:pt idx="2">
                  <c:v>749.17075</c:v>
                </c:pt>
                <c:pt idx="3">
                  <c:v>998.89433333333329</c:v>
                </c:pt>
                <c:pt idx="4">
                  <c:v>1248.6179166666666</c:v>
                </c:pt>
                <c:pt idx="5">
                  <c:v>1498.3415</c:v>
                </c:pt>
                <c:pt idx="6">
                  <c:v>1748.0650833333334</c:v>
                </c:pt>
                <c:pt idx="7">
                  <c:v>1997.7886666666668</c:v>
                </c:pt>
                <c:pt idx="8">
                  <c:v>2247.5122500000002</c:v>
                </c:pt>
                <c:pt idx="9">
                  <c:v>2497.2358333333336</c:v>
                </c:pt>
                <c:pt idx="10">
                  <c:v>2746.959416666667</c:v>
                </c:pt>
                <c:pt idx="11">
                  <c:v>2996.6830000000004</c:v>
                </c:pt>
              </c:numCache>
            </c:numRef>
          </c:val>
          <c:smooth val="1"/>
        </c:ser>
        <c:ser>
          <c:idx val="3"/>
          <c:order val="3"/>
          <c:tx>
            <c:v>Desp_M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Performance!$D$8:$O$8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Performance!$D$24:$G$24</c:f>
              <c:numCache>
                <c:formatCode>_-* #,##0_-;\-* #,##0_-;_-* "-"??_-;_-@_-</c:formatCode>
                <c:ptCount val="4"/>
                <c:pt idx="0">
                  <c:v>0</c:v>
                </c:pt>
                <c:pt idx="1">
                  <c:v>150.34854999999999</c:v>
                </c:pt>
                <c:pt idx="2">
                  <c:v>310.15530000000001</c:v>
                </c:pt>
                <c:pt idx="3">
                  <c:v>413.54040000000003</c:v>
                </c:pt>
              </c:numCache>
            </c:numRef>
          </c:val>
          <c:smooth val="0"/>
        </c:ser>
        <c:ser>
          <c:idx val="4"/>
          <c:order val="4"/>
          <c:tx>
            <c:v>Performance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4178301820879112E-2"/>
                  <c:y val="-3.8369298760278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311340511479816E-2"/>
                  <c:y val="-0.122338356302945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4997919721053464E-2"/>
                  <c:y val="-0.161306479377160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5698268687637825E-2"/>
                  <c:y val="-0.207567376798521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7668206866522519E-2"/>
                  <c:y val="-0.244990247120814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2317229618107318E-2"/>
                  <c:y val="-0.306072742719383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9046828719880003E-2"/>
                  <c:y val="-0.357888920149979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8383625919937311E-2"/>
                  <c:y val="-0.411657996311191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7312650033478847E-2"/>
                  <c:y val="-0.46050130530378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2524462218609558E-2"/>
                  <c:y val="-0.52732219335168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36281494238422E-2"/>
                  <c:y val="-0.580290433922329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3973262974149654E-2"/>
                  <c:y val="-0.63324426987270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1" u="sng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Performance!$D$8:$O$8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Performance!$D$25:$O$25</c:f>
              <c:numCache>
                <c:formatCode>0%</c:formatCode>
                <c:ptCount val="12"/>
                <c:pt idx="0">
                  <c:v>0</c:v>
                </c:pt>
                <c:pt idx="1">
                  <c:v>0.30102993876896555</c:v>
                </c:pt>
                <c:pt idx="2">
                  <c:v>0.41399814394782497</c:v>
                </c:pt>
                <c:pt idx="3">
                  <c:v>0.41399814394782503</c:v>
                </c:pt>
                <c:pt idx="4">
                  <c:v>0.41399814394782503</c:v>
                </c:pt>
                <c:pt idx="5">
                  <c:v>0.41399814394782497</c:v>
                </c:pt>
                <c:pt idx="6">
                  <c:v>0.41399814394782497</c:v>
                </c:pt>
                <c:pt idx="7">
                  <c:v>0.41399814394782491</c:v>
                </c:pt>
                <c:pt idx="8">
                  <c:v>0.41399814394782491</c:v>
                </c:pt>
                <c:pt idx="9">
                  <c:v>0.41399814394782486</c:v>
                </c:pt>
                <c:pt idx="10">
                  <c:v>0.41399814394782486</c:v>
                </c:pt>
                <c:pt idx="11">
                  <c:v>0.41399814394782486</c:v>
                </c:pt>
              </c:numCache>
            </c:numRef>
          </c:val>
          <c:smooth val="0"/>
        </c:ser>
        <c:ser>
          <c:idx val="5"/>
          <c:order val="5"/>
          <c:tx>
            <c:v>Tendência</c:v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Performance!$D$8:$O$8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Performance!$D$26:$O$26</c:f>
              <c:numCache>
                <c:formatCode>_-* #,##0_-;\-* #,##0_-;_-* "-"??_-;_-@_-</c:formatCode>
                <c:ptCount val="12"/>
                <c:pt idx="2">
                  <c:v>310.15530000000001</c:v>
                </c:pt>
                <c:pt idx="3">
                  <c:v>413.54040000000003</c:v>
                </c:pt>
                <c:pt idx="4">
                  <c:v>516.92550000000006</c:v>
                </c:pt>
                <c:pt idx="5">
                  <c:v>620.31060000000002</c:v>
                </c:pt>
                <c:pt idx="6">
                  <c:v>723.69569999999999</c:v>
                </c:pt>
                <c:pt idx="7">
                  <c:v>827.08079999999995</c:v>
                </c:pt>
                <c:pt idx="8">
                  <c:v>930.46589999999992</c:v>
                </c:pt>
                <c:pt idx="9">
                  <c:v>1033.8509999999999</c:v>
                </c:pt>
                <c:pt idx="10">
                  <c:v>1137.2360999999999</c:v>
                </c:pt>
                <c:pt idx="11">
                  <c:v>1240.6211999999998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582384"/>
        <c:axId val="399582776"/>
      </c:lineChart>
      <c:catAx>
        <c:axId val="39958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9582776"/>
        <c:crosses val="autoZero"/>
        <c:auto val="1"/>
        <c:lblAlgn val="ctr"/>
        <c:lblOffset val="100"/>
        <c:noMultiLvlLbl val="0"/>
      </c:catAx>
      <c:valAx>
        <c:axId val="39958277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99582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[Performance Orçamentária.xlsx]Gráficos Despesas!Tabela dinâmica4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Despesas - Ação por Ano</a:t>
            </a:r>
          </a:p>
          <a:p>
            <a:pPr>
              <a:defRPr/>
            </a:pPr>
            <a:r>
              <a:rPr lang="en-US"/>
              <a:t>(R$ Mil)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'Gráficos Despesas'!$AK$61:$AK$62</c:f>
              <c:strCache>
                <c:ptCount val="1"/>
                <c:pt idx="0">
                  <c:v>PNAE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Despesas'!$AJ$63:$AJ$69</c:f>
              <c:strCach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strCache>
            </c:strRef>
          </c:cat>
          <c:val>
            <c:numRef>
              <c:f>'Gráficos Despesas'!$AK$63:$AK$69</c:f>
              <c:numCache>
                <c:formatCode>#,##0</c:formatCode>
                <c:ptCount val="6"/>
                <c:pt idx="0">
                  <c:v>3852</c:v>
                </c:pt>
                <c:pt idx="1">
                  <c:v>9600</c:v>
                </c:pt>
                <c:pt idx="2">
                  <c:v>9967.86</c:v>
                </c:pt>
                <c:pt idx="3">
                  <c:v>24136.93</c:v>
                </c:pt>
                <c:pt idx="4">
                  <c:v>38018.14</c:v>
                </c:pt>
                <c:pt idx="5">
                  <c:v>109994.6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172816"/>
        <c:axId val="314173208"/>
      </c:lineChart>
      <c:catAx>
        <c:axId val="31417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4173208"/>
        <c:crosses val="autoZero"/>
        <c:auto val="1"/>
        <c:lblAlgn val="ctr"/>
        <c:lblOffset val="100"/>
        <c:noMultiLvlLbl val="0"/>
      </c:catAx>
      <c:valAx>
        <c:axId val="31417320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1417281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'Gráficos Despesas'!$C$52</c:f>
          <c:strCache>
            <c:ptCount val="1"/>
            <c:pt idx="0">
              <c:v>Despesas Correntes  2010-2018                                                                                                         (R$ MM)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cat>
            <c:strRef>
              <c:f>'Gráficos Despesas'!$AH$33:$AH$42</c:f>
              <c:strCache>
                <c:ptCount val="10"/>
                <c:pt idx="0">
                  <c:v>Total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'Gráficos Despesas'!$AJ$33:$AJ$42</c:f>
              <c:numCache>
                <c:formatCode>_-* #,##0.0_-;\-* #,##0.0_-;_-* "-"?_-;_-@_-</c:formatCode>
                <c:ptCount val="10"/>
                <c:pt idx="1">
                  <c:v>21.829454560000002</c:v>
                </c:pt>
                <c:pt idx="2">
                  <c:v>18.513503360000001</c:v>
                </c:pt>
                <c:pt idx="3">
                  <c:v>15.851018720000001</c:v>
                </c:pt>
                <c:pt idx="4">
                  <c:v>12.060158569999999</c:v>
                </c:pt>
                <c:pt idx="5">
                  <c:v>8.0824292499999988</c:v>
                </c:pt>
                <c:pt idx="6">
                  <c:v>6.065154279999998</c:v>
                </c:pt>
                <c:pt idx="7">
                  <c:v>3.5061124399999986</c:v>
                </c:pt>
                <c:pt idx="8">
                  <c:v>0.8345138999999997</c:v>
                </c:pt>
              </c:numCache>
            </c:numRef>
          </c:val>
        </c:ser>
        <c:ser>
          <c:idx val="0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Despesas'!$AH$33:$AH$42</c:f>
              <c:strCache>
                <c:ptCount val="10"/>
                <c:pt idx="0">
                  <c:v>Total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'Gráficos Despesas'!$AI$33:$AI$42</c:f>
              <c:numCache>
                <c:formatCode>_-* #,##0.0_-;\-* #,##0.0_-;_-* "-"??_-;_-@_-</c:formatCode>
                <c:ptCount val="10"/>
                <c:pt idx="0">
                  <c:v>23.595772220000001</c:v>
                </c:pt>
                <c:pt idx="1">
                  <c:v>1.7663176600000003</c:v>
                </c:pt>
                <c:pt idx="2">
                  <c:v>3.3159512000000002</c:v>
                </c:pt>
                <c:pt idx="3">
                  <c:v>2.6624846400000006</c:v>
                </c:pt>
                <c:pt idx="4">
                  <c:v>3.7908601500000012</c:v>
                </c:pt>
                <c:pt idx="5">
                  <c:v>3.9777293199999995</c:v>
                </c:pt>
                <c:pt idx="6">
                  <c:v>2.0172749700000003</c:v>
                </c:pt>
                <c:pt idx="7">
                  <c:v>2.5590418399999995</c:v>
                </c:pt>
                <c:pt idx="8">
                  <c:v>2.6715985399999989</c:v>
                </c:pt>
                <c:pt idx="9">
                  <c:v>0.83451390000000003</c:v>
                </c:pt>
              </c:numCache>
            </c:numRef>
          </c:val>
        </c:ser>
        <c:ser>
          <c:idx val="2"/>
          <c:order val="2"/>
          <c:tx>
            <c:v>%</c:v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4012277207181056"/>
                  <c:y val="4.91098738688290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4301190139287881"/>
                  <c:y val="7.3664810803244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4012277207181056"/>
                  <c:y val="0.127685672058956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4156733673234459"/>
                  <c:y val="0.108041722511424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012277207181045"/>
                  <c:y val="0.13750764683272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4590103071394708"/>
                  <c:y val="9.3308760350775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3723364275074229"/>
                  <c:y val="2.9465924321297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13578907809020818"/>
                  <c:y val="4.4198886481946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.1277139379416187"/>
                  <c:y val="3.502188178204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sng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'Gráficos Despesas'!$AH$33:$AH$42</c:f>
              <c:strCache>
                <c:ptCount val="10"/>
                <c:pt idx="0">
                  <c:v>Total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'Gráficos Despesas'!$AK$34:$AK$42</c:f>
              <c:numCache>
                <c:formatCode>0%</c:formatCode>
                <c:ptCount val="9"/>
                <c:pt idx="0">
                  <c:v>7.4857378835978622E-2</c:v>
                </c:pt>
                <c:pt idx="1">
                  <c:v>0.14053158205983055</c:v>
                </c:pt>
                <c:pt idx="2">
                  <c:v>0.11283735981072293</c:v>
                </c:pt>
                <c:pt idx="3">
                  <c:v>0.16065844824467462</c:v>
                </c:pt>
                <c:pt idx="4">
                  <c:v>0.16857805215751481</c:v>
                </c:pt>
                <c:pt idx="5">
                  <c:v>8.5493068469704031E-2</c:v>
                </c:pt>
                <c:pt idx="6">
                  <c:v>0.10845340496340829</c:v>
                </c:pt>
                <c:pt idx="7">
                  <c:v>0.11322361120843193</c:v>
                </c:pt>
                <c:pt idx="8">
                  <c:v>3.53670942497342E-2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92"/>
        <c:axId val="401161072"/>
        <c:axId val="401161464"/>
      </c:barChart>
      <c:catAx>
        <c:axId val="40116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161464"/>
        <c:crosses val="autoZero"/>
        <c:auto val="1"/>
        <c:lblAlgn val="ctr"/>
        <c:lblOffset val="100"/>
        <c:noMultiLvlLbl val="0"/>
      </c:catAx>
      <c:valAx>
        <c:axId val="4011614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0116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ysClr val="windowText" lastClr="000000"/>
                </a:solidFill>
              </a:rPr>
              <a:t>Despesas por Ação 2010-2018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>
                <a:solidFill>
                  <a:sysClr val="windowText" lastClr="000000"/>
                </a:solidFill>
              </a:rPr>
              <a:t>(R$</a:t>
            </a:r>
            <a:r>
              <a:rPr lang="pt-BR" baseline="0">
                <a:solidFill>
                  <a:sysClr val="windowText" lastClr="000000"/>
                </a:solidFill>
              </a:rPr>
              <a:t> MM</a:t>
            </a:r>
            <a:r>
              <a:rPr lang="pt-BR">
                <a:solidFill>
                  <a:sysClr val="windowText" lastClr="000000"/>
                </a:solidFill>
              </a:rPr>
              <a:t>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cat>
            <c:strRef>
              <c:f>'Gráficos Despesas'!$AO$33:$AO$44</c:f>
              <c:strCache>
                <c:ptCount val="12"/>
                <c:pt idx="0">
                  <c:v>Total</c:v>
                </c:pt>
                <c:pt idx="1">
                  <c:v>Func de instituicoes </c:v>
                </c:pt>
                <c:pt idx="2">
                  <c:v>Func da educacao </c:v>
                </c:pt>
                <c:pt idx="3">
                  <c:v>Expansao</c:v>
                </c:pt>
                <c:pt idx="4">
                  <c:v>Assistencia </c:v>
                </c:pt>
                <c:pt idx="5">
                  <c:v>Reestruturacao da rede </c:v>
                </c:pt>
                <c:pt idx="6">
                  <c:v>Capacitacao </c:v>
                </c:pt>
                <c:pt idx="7">
                  <c:v>Acervo </c:v>
                </c:pt>
                <c:pt idx="8">
                  <c:v>Fomento a projetos </c:v>
                </c:pt>
                <c:pt idx="9">
                  <c:v>Fomento ao desenv</c:v>
                </c:pt>
                <c:pt idx="10">
                  <c:v>Pnae</c:v>
                </c:pt>
                <c:pt idx="11">
                  <c:v>Apoio a formacao </c:v>
                </c:pt>
              </c:strCache>
            </c:strRef>
          </c:cat>
          <c:val>
            <c:numRef>
              <c:f>'Gráficos Despesas'!$AQ$33:$AQ$44</c:f>
              <c:numCache>
                <c:formatCode>_-* #,##0.0_-;\-* #,##0.0_-;_-* "-"?_-;_-@_-</c:formatCode>
                <c:ptCount val="12"/>
                <c:pt idx="1">
                  <c:v>17.464814899999997</c:v>
                </c:pt>
                <c:pt idx="2">
                  <c:v>11.840123069999997</c:v>
                </c:pt>
                <c:pt idx="3">
                  <c:v>7.5020487499999966</c:v>
                </c:pt>
                <c:pt idx="4">
                  <c:v>4.0167264299999967</c:v>
                </c:pt>
                <c:pt idx="5">
                  <c:v>1.6343903599999963</c:v>
                </c:pt>
                <c:pt idx="6">
                  <c:v>1.145690449999996</c:v>
                </c:pt>
                <c:pt idx="7">
                  <c:v>0.76625144999999595</c:v>
                </c:pt>
                <c:pt idx="8">
                  <c:v>0.44272479999999592</c:v>
                </c:pt>
                <c:pt idx="9">
                  <c:v>0.22075742999999592</c:v>
                </c:pt>
                <c:pt idx="10">
                  <c:v>2.5187899999995933E-2</c:v>
                </c:pt>
                <c:pt idx="11">
                  <c:v>-4.0661918276896358E-15</c:v>
                </c:pt>
              </c:numCache>
            </c:numRef>
          </c:val>
        </c:ser>
        <c:ser>
          <c:idx val="0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8.7089054524194093E-4"/>
                  <c:y val="-5.29801140323950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4.85651045296954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2772913776425232E-16"/>
                  <c:y val="-5.73951235350946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6.62251425404938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-4.85651045296956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7417810904838819E-3"/>
                  <c:y val="-6.62251425404938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'Gráficos Despesas'!$AO$33:$AO$44</c:f>
              <c:strCache>
                <c:ptCount val="12"/>
                <c:pt idx="0">
                  <c:v>Total</c:v>
                </c:pt>
                <c:pt idx="1">
                  <c:v>Func de instituicoes </c:v>
                </c:pt>
                <c:pt idx="2">
                  <c:v>Func da educacao </c:v>
                </c:pt>
                <c:pt idx="3">
                  <c:v>Expansao</c:v>
                </c:pt>
                <c:pt idx="4">
                  <c:v>Assistencia </c:v>
                </c:pt>
                <c:pt idx="5">
                  <c:v>Reestruturacao da rede </c:v>
                </c:pt>
                <c:pt idx="6">
                  <c:v>Capacitacao </c:v>
                </c:pt>
                <c:pt idx="7">
                  <c:v>Acervo </c:v>
                </c:pt>
                <c:pt idx="8">
                  <c:v>Fomento a projetos </c:v>
                </c:pt>
                <c:pt idx="9">
                  <c:v>Fomento ao desenv</c:v>
                </c:pt>
                <c:pt idx="10">
                  <c:v>Pnae</c:v>
                </c:pt>
                <c:pt idx="11">
                  <c:v>Apoio a formacao </c:v>
                </c:pt>
              </c:strCache>
            </c:strRef>
          </c:cat>
          <c:val>
            <c:numRef>
              <c:f>'Gráficos Despesas'!$AP$33:$AP$44</c:f>
              <c:numCache>
                <c:formatCode>_-* #,##0.0_-;\-* #,##0.0_-;_-* "-"??_-;_-@_-</c:formatCode>
                <c:ptCount val="12"/>
                <c:pt idx="0" formatCode="_-* #,##0_-;\-* #,##0_-;_-* &quot;-&quot;??_-;_-@_-">
                  <c:v>38.427189869999992</c:v>
                </c:pt>
                <c:pt idx="1">
                  <c:v>20.962374969999995</c:v>
                </c:pt>
                <c:pt idx="2">
                  <c:v>5.6246918299999997</c:v>
                </c:pt>
                <c:pt idx="3">
                  <c:v>4.3380743200000005</c:v>
                </c:pt>
                <c:pt idx="4">
                  <c:v>3.4853223199999994</c:v>
                </c:pt>
                <c:pt idx="5">
                  <c:v>2.3823360700000005</c:v>
                </c:pt>
                <c:pt idx="6">
                  <c:v>0.48869991000000013</c:v>
                </c:pt>
                <c:pt idx="7">
                  <c:v>0.37943900000000003</c:v>
                </c:pt>
                <c:pt idx="8">
                  <c:v>0.32352665000000003</c:v>
                </c:pt>
                <c:pt idx="9">
                  <c:v>0.22196737</c:v>
                </c:pt>
                <c:pt idx="10">
                  <c:v>0.19556952999999999</c:v>
                </c:pt>
                <c:pt idx="11">
                  <c:v>2.5187899999999999E-2</c:v>
                </c:pt>
              </c:numCache>
            </c:numRef>
          </c:val>
        </c:ser>
        <c:ser>
          <c:idx val="2"/>
          <c:order val="2"/>
          <c:tx>
            <c:v>%</c:v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148669656404193"/>
                  <c:y val="4.4646175228598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1165982548999251"/>
                  <c:y val="0.298830439648036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877073182372565"/>
                  <c:y val="0.11444052269540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586079164362007"/>
                  <c:y val="8.1551830647188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105125129142096"/>
                  <c:y val="4.4792531055420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0932364445886626"/>
                  <c:y val="9.4234379991872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0762335067388401"/>
                  <c:y val="-2.3514271083669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1871715902612219"/>
                  <c:y val="-2.2026378117405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2.6997606902500169E-2"/>
                  <c:y val="-3.5320076021596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.10450686542903279"/>
                  <c:y val="-3.9735085524296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.10189419379330722"/>
                  <c:y val="-4.4150095026995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sng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'Gráficos Despesas'!$AO$33:$AO$44</c:f>
              <c:strCache>
                <c:ptCount val="12"/>
                <c:pt idx="0">
                  <c:v>Total</c:v>
                </c:pt>
                <c:pt idx="1">
                  <c:v>Func de instituicoes </c:v>
                </c:pt>
                <c:pt idx="2">
                  <c:v>Func da educacao </c:v>
                </c:pt>
                <c:pt idx="3">
                  <c:v>Expansao</c:v>
                </c:pt>
                <c:pt idx="4">
                  <c:v>Assistencia </c:v>
                </c:pt>
                <c:pt idx="5">
                  <c:v>Reestruturacao da rede </c:v>
                </c:pt>
                <c:pt idx="6">
                  <c:v>Capacitacao </c:v>
                </c:pt>
                <c:pt idx="7">
                  <c:v>Acervo </c:v>
                </c:pt>
                <c:pt idx="8">
                  <c:v>Fomento a projetos </c:v>
                </c:pt>
                <c:pt idx="9">
                  <c:v>Fomento ao desenv</c:v>
                </c:pt>
                <c:pt idx="10">
                  <c:v>Pnae</c:v>
                </c:pt>
                <c:pt idx="11">
                  <c:v>Apoio a formacao </c:v>
                </c:pt>
              </c:strCache>
            </c:strRef>
          </c:cat>
          <c:val>
            <c:numRef>
              <c:f>'Gráficos Despesas'!$AR$34:$AR$44</c:f>
              <c:numCache>
                <c:formatCode>0%</c:formatCode>
                <c:ptCount val="11"/>
                <c:pt idx="0">
                  <c:v>0.54550892326282929</c:v>
                </c:pt>
                <c:pt idx="1">
                  <c:v>0.146372707685065</c:v>
                </c:pt>
                <c:pt idx="2">
                  <c:v>0.11289075091558344</c:v>
                </c:pt>
                <c:pt idx="3">
                  <c:v>9.0699380615416311E-2</c:v>
                </c:pt>
                <c:pt idx="4">
                  <c:v>6.1996104270426601E-2</c:v>
                </c:pt>
                <c:pt idx="5">
                  <c:v>1.271755524287054E-2</c:v>
                </c:pt>
                <c:pt idx="6">
                  <c:v>9.8742323152863978E-3</c:v>
                </c:pt>
                <c:pt idx="7">
                  <c:v>8.4192117897378821E-3</c:v>
                </c:pt>
                <c:pt idx="8">
                  <c:v>5.7763102311389506E-3</c:v>
                </c:pt>
                <c:pt idx="9">
                  <c:v>5.0893528946981525E-3</c:v>
                </c:pt>
                <c:pt idx="10">
                  <c:v>6.554707769475521E-4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92"/>
        <c:axId val="401162248"/>
        <c:axId val="401162640"/>
      </c:barChart>
      <c:catAx>
        <c:axId val="401162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162640"/>
        <c:crosses val="autoZero"/>
        <c:auto val="1"/>
        <c:lblAlgn val="ctr"/>
        <c:lblOffset val="100"/>
        <c:noMultiLvlLbl val="0"/>
      </c:catAx>
      <c:valAx>
        <c:axId val="401162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162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[Performance Orçamentária.xlsx]Gráficos Despesas!Tabela dinâmica2</c:name>
    <c:fmtId val="9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solidFill>
                  <a:sysClr val="windowText" lastClr="000000"/>
                </a:solidFill>
                <a:effectLst/>
              </a:rPr>
              <a:t>Despesas Por Categoria</a:t>
            </a:r>
            <a:endParaRPr lang="pt-BR" sz="1400">
              <a:solidFill>
                <a:sysClr val="windowText" lastClr="000000"/>
              </a:solidFill>
              <a:effectLst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sz="1400" b="0" i="0" baseline="0">
                <a:solidFill>
                  <a:sysClr val="windowText" lastClr="000000"/>
                </a:solidFill>
                <a:effectLst/>
              </a:rPr>
              <a:t>(R$ MM)</a:t>
            </a:r>
            <a:endParaRPr lang="pt-BR" sz="14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'Gráficos Despesas'!$AC$61:$AC$62</c:f>
              <c:strCache>
                <c:ptCount val="1"/>
                <c:pt idx="0">
                  <c:v>CAPITAL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Despesas'!$AB$63:$AB$72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'Gráficos Despesas'!$AC$63:$AC$72</c:f>
              <c:numCache>
                <c:formatCode>#,##0</c:formatCode>
                <c:ptCount val="9"/>
                <c:pt idx="0">
                  <c:v>1073325.46</c:v>
                </c:pt>
                <c:pt idx="1">
                  <c:v>5091725.5599999996</c:v>
                </c:pt>
                <c:pt idx="2">
                  <c:v>2425023.83</c:v>
                </c:pt>
                <c:pt idx="3">
                  <c:v>4103997.25</c:v>
                </c:pt>
                <c:pt idx="4">
                  <c:v>1759749.21</c:v>
                </c:pt>
                <c:pt idx="5">
                  <c:v>39286.22</c:v>
                </c:pt>
                <c:pt idx="6">
                  <c:v>213194.75999999998</c:v>
                </c:pt>
                <c:pt idx="7">
                  <c:v>103256.56000000001</c:v>
                </c:pt>
                <c:pt idx="8">
                  <c:v>21858.799999999999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'Gráficos Despesas'!$AD$61:$AD$62</c:f>
              <c:strCache>
                <c:ptCount val="1"/>
                <c:pt idx="0">
                  <c:v>CORRENTES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Despesas'!$AB$63:$AB$72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'Gráficos Despesas'!$AD$63:$AD$72</c:f>
              <c:numCache>
                <c:formatCode>#,##0</c:formatCode>
                <c:ptCount val="9"/>
                <c:pt idx="0">
                  <c:v>1766317.6600000004</c:v>
                </c:pt>
                <c:pt idx="1">
                  <c:v>3315951.2</c:v>
                </c:pt>
                <c:pt idx="2">
                  <c:v>2662484.6400000006</c:v>
                </c:pt>
                <c:pt idx="3">
                  <c:v>3790860.1500000013</c:v>
                </c:pt>
                <c:pt idx="4">
                  <c:v>3977729.3199999994</c:v>
                </c:pt>
                <c:pt idx="5">
                  <c:v>2017274.9700000002</c:v>
                </c:pt>
                <c:pt idx="6">
                  <c:v>2559041.8399999994</c:v>
                </c:pt>
                <c:pt idx="7">
                  <c:v>2671598.5399999986</c:v>
                </c:pt>
                <c:pt idx="8">
                  <c:v>547599.17000000004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491616"/>
        <c:axId val="397492008"/>
      </c:lineChart>
      <c:catAx>
        <c:axId val="39749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7492008"/>
        <c:crosses val="autoZero"/>
        <c:auto val="1"/>
        <c:lblAlgn val="ctr"/>
        <c:lblOffset val="100"/>
        <c:noMultiLvlLbl val="0"/>
      </c:catAx>
      <c:valAx>
        <c:axId val="397492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397491616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[Performance Orçamentária.xlsx]Gráficos Despesas!Tabela dinâmica3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Despesas (R$ Mil)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'Gráficos Despesas'!$AC$75:$AC$76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Despesas'!$AB$77:$AB$90</c:f>
              <c:strCache>
                <c:ptCount val="13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000</c:v>
                </c:pt>
              </c:strCache>
            </c:strRef>
          </c:cat>
          <c:val>
            <c:numRef>
              <c:f>'Gráficos Despesas'!$AC$77:$AC$90</c:f>
              <c:numCache>
                <c:formatCode>#,##0</c:formatCode>
                <c:ptCount val="13"/>
                <c:pt idx="0">
                  <c:v>19082.009999999998</c:v>
                </c:pt>
                <c:pt idx="1">
                  <c:v>84732.77</c:v>
                </c:pt>
                <c:pt idx="2">
                  <c:v>96605.07</c:v>
                </c:pt>
                <c:pt idx="3">
                  <c:v>94957.53</c:v>
                </c:pt>
                <c:pt idx="4">
                  <c:v>87536.37</c:v>
                </c:pt>
                <c:pt idx="5">
                  <c:v>224740.02</c:v>
                </c:pt>
                <c:pt idx="6">
                  <c:v>107362.37</c:v>
                </c:pt>
                <c:pt idx="7">
                  <c:v>173077.27000000002</c:v>
                </c:pt>
                <c:pt idx="8">
                  <c:v>104132.27</c:v>
                </c:pt>
                <c:pt idx="9">
                  <c:v>244370.69</c:v>
                </c:pt>
                <c:pt idx="10">
                  <c:v>408950.88</c:v>
                </c:pt>
                <c:pt idx="11">
                  <c:v>385413.08999999997</c:v>
                </c:pt>
                <c:pt idx="12">
                  <c:v>743894.76</c:v>
                </c:pt>
              </c:numCache>
            </c:numRef>
          </c:val>
        </c:ser>
        <c:ser>
          <c:idx val="1"/>
          <c:order val="1"/>
          <c:tx>
            <c:strRef>
              <c:f>'Gráficos Despesas'!$AD$75:$AD$76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Despesas'!$AB$77:$AB$90</c:f>
              <c:strCache>
                <c:ptCount val="13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000</c:v>
                </c:pt>
              </c:strCache>
            </c:strRef>
          </c:cat>
          <c:val>
            <c:numRef>
              <c:f>'Gráficos Despesas'!$AD$77:$AD$90</c:f>
              <c:numCache>
                <c:formatCode>#,##0</c:formatCode>
                <c:ptCount val="13"/>
                <c:pt idx="1">
                  <c:v>1381.77</c:v>
                </c:pt>
                <c:pt idx="2">
                  <c:v>21858.799999999999</c:v>
                </c:pt>
                <c:pt idx="12">
                  <c:v>546217.39999999991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492792"/>
        <c:axId val="279712896"/>
      </c:barChart>
      <c:catAx>
        <c:axId val="397492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9712896"/>
        <c:crosses val="autoZero"/>
        <c:auto val="1"/>
        <c:lblAlgn val="ctr"/>
        <c:lblOffset val="100"/>
        <c:noMultiLvlLbl val="0"/>
      </c:catAx>
      <c:valAx>
        <c:axId val="2797128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97492792"/>
        <c:crosses val="autoZero"/>
        <c:crossBetween val="between"/>
        <c:dispUnits>
          <c:builtInUnit val="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b="0">
                <a:solidFill>
                  <a:sysClr val="windowText" lastClr="000000"/>
                </a:solidFill>
              </a:rPr>
              <a:t>Despesas Por Categoria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 b="0">
                <a:solidFill>
                  <a:sysClr val="windowText" lastClr="000000"/>
                </a:solidFill>
              </a:rPr>
              <a:t>(R$ MM)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Série1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ysClr val="window" lastClr="FFFFFF"/>
              </a:solidFill>
              <a:ln>
                <a:noFill/>
              </a:ln>
              <a:effectLst/>
            </c:spPr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'Gráficos Despesas'!$AG$76:$AG$78</c:f>
              <c:strCache>
                <c:ptCount val="3"/>
                <c:pt idx="0">
                  <c:v>TOTAL</c:v>
                </c:pt>
                <c:pt idx="1">
                  <c:v>LIQUIDADAS</c:v>
                </c:pt>
                <c:pt idx="2">
                  <c:v>RAP</c:v>
                </c:pt>
              </c:strCache>
            </c:strRef>
          </c:cat>
          <c:val>
            <c:numRef>
              <c:f>'Gráficos Despesas'!$AI$76:$AI$78</c:f>
              <c:numCache>
                <c:formatCode>General</c:formatCode>
                <c:ptCount val="3"/>
                <c:pt idx="1">
                  <c:v>14.21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Série2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6666666666665856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Despesas'!$AG$76:$AG$78</c:f>
              <c:strCache>
                <c:ptCount val="3"/>
                <c:pt idx="0">
                  <c:v>TOTAL</c:v>
                </c:pt>
                <c:pt idx="1">
                  <c:v>LIQUIDADAS</c:v>
                </c:pt>
                <c:pt idx="2">
                  <c:v>RAP</c:v>
                </c:pt>
              </c:strCache>
            </c:strRef>
          </c:cat>
          <c:val>
            <c:numRef>
              <c:f>'Gráficos Despesas'!$AH$76:$AH$78</c:f>
              <c:numCache>
                <c:formatCode>General</c:formatCode>
                <c:ptCount val="3"/>
                <c:pt idx="0">
                  <c:v>38.43</c:v>
                </c:pt>
                <c:pt idx="1">
                  <c:v>24.22</c:v>
                </c:pt>
                <c:pt idx="2">
                  <c:v>14.21</c:v>
                </c:pt>
              </c:numCache>
            </c:numRef>
          </c:val>
        </c:ser>
        <c:ser>
          <c:idx val="2"/>
          <c:order val="2"/>
          <c:tx>
            <c:v>%</c:v>
          </c:tx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9.333333333333333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3333333333333338E-2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1" u="sng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'Gráficos Despesas'!$AG$76:$AG$78</c:f>
              <c:strCache>
                <c:ptCount val="3"/>
                <c:pt idx="0">
                  <c:v>TOTAL</c:v>
                </c:pt>
                <c:pt idx="1">
                  <c:v>LIQUIDADAS</c:v>
                </c:pt>
                <c:pt idx="2">
                  <c:v>RAP</c:v>
                </c:pt>
              </c:strCache>
            </c:strRef>
          </c:cat>
          <c:val>
            <c:numRef>
              <c:f>'Gráficos Despesas'!$AJ$76:$AJ$78</c:f>
              <c:numCache>
                <c:formatCode>0%</c:formatCode>
                <c:ptCount val="3"/>
                <c:pt idx="1">
                  <c:v>0.63023679417122036</c:v>
                </c:pt>
                <c:pt idx="2">
                  <c:v>0.36976320582877964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79713680"/>
        <c:axId val="279714072"/>
      </c:barChart>
      <c:catAx>
        <c:axId val="27971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9714072"/>
        <c:crosses val="autoZero"/>
        <c:auto val="1"/>
        <c:lblAlgn val="ctr"/>
        <c:lblOffset val="100"/>
        <c:noMultiLvlLbl val="0"/>
      </c:catAx>
      <c:valAx>
        <c:axId val="2797140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7971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6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5.xml"/><Relationship Id="rId2" Type="http://schemas.openxmlformats.org/officeDocument/2006/relationships/chart" Target="../charts/chart2.xml"/><Relationship Id="rId16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hyperlink" Target="#Menu!A1"/><Relationship Id="rId10" Type="http://schemas.openxmlformats.org/officeDocument/2006/relationships/chart" Target="../charts/chart10.xml"/><Relationship Id="rId19" Type="http://schemas.openxmlformats.org/officeDocument/2006/relationships/chart" Target="../charts/chart17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13" Type="http://schemas.openxmlformats.org/officeDocument/2006/relationships/chart" Target="../charts/chart28.xml"/><Relationship Id="rId3" Type="http://schemas.openxmlformats.org/officeDocument/2006/relationships/chart" Target="../charts/chart20.xml"/><Relationship Id="rId7" Type="http://schemas.openxmlformats.org/officeDocument/2006/relationships/hyperlink" Target="#Menu!A1"/><Relationship Id="rId12" Type="http://schemas.openxmlformats.org/officeDocument/2006/relationships/chart" Target="../charts/chart27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6.xml"/><Relationship Id="rId5" Type="http://schemas.openxmlformats.org/officeDocument/2006/relationships/chart" Target="../charts/chart22.xml"/><Relationship Id="rId10" Type="http://schemas.openxmlformats.org/officeDocument/2006/relationships/chart" Target="../charts/chart25.xml"/><Relationship Id="rId4" Type="http://schemas.openxmlformats.org/officeDocument/2006/relationships/chart" Target="../charts/chart21.xml"/><Relationship Id="rId9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5" Type="http://schemas.openxmlformats.org/officeDocument/2006/relationships/image" Target="../media/image1.png"/><Relationship Id="rId4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0</xdr:row>
      <xdr:rowOff>152400</xdr:rowOff>
    </xdr:from>
    <xdr:to>
      <xdr:col>4</xdr:col>
      <xdr:colOff>457200</xdr:colOff>
      <xdr:row>5</xdr:row>
      <xdr:rowOff>150669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52400"/>
          <a:ext cx="1943100" cy="807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390525</xdr:colOff>
      <xdr:row>11</xdr:row>
      <xdr:rowOff>152400</xdr:rowOff>
    </xdr:from>
    <xdr:to>
      <xdr:col>10</xdr:col>
      <xdr:colOff>426802</xdr:colOff>
      <xdr:row>22</xdr:row>
      <xdr:rowOff>85725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2600325"/>
          <a:ext cx="1865077" cy="2200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32</xdr:row>
      <xdr:rowOff>142875</xdr:rowOff>
    </xdr:from>
    <xdr:to>
      <xdr:col>18</xdr:col>
      <xdr:colOff>133350</xdr:colOff>
      <xdr:row>48</xdr:row>
      <xdr:rowOff>104774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157162</xdr:rowOff>
    </xdr:from>
    <xdr:to>
      <xdr:col>8</xdr:col>
      <xdr:colOff>571499</xdr:colOff>
      <xdr:row>48</xdr:row>
      <xdr:rowOff>104775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94</xdr:row>
      <xdr:rowOff>33337</xdr:rowOff>
    </xdr:from>
    <xdr:to>
      <xdr:col>8</xdr:col>
      <xdr:colOff>322153</xdr:colOff>
      <xdr:row>111</xdr:row>
      <xdr:rowOff>23812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88</xdr:row>
      <xdr:rowOff>95250</xdr:rowOff>
    </xdr:from>
    <xdr:to>
      <xdr:col>9</xdr:col>
      <xdr:colOff>171449</xdr:colOff>
      <xdr:row>93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AN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9163050"/>
              <a:ext cx="7200900" cy="685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209549</xdr:colOff>
      <xdr:row>88</xdr:row>
      <xdr:rowOff>66675</xdr:rowOff>
    </xdr:from>
    <xdr:to>
      <xdr:col>18</xdr:col>
      <xdr:colOff>183298</xdr:colOff>
      <xdr:row>93</xdr:row>
      <xdr:rowOff>104776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8" name="Descrição Açã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ção Açã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29474" y="9134475"/>
              <a:ext cx="7650900" cy="84772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8</xdr:col>
      <xdr:colOff>371473</xdr:colOff>
      <xdr:row>93</xdr:row>
      <xdr:rowOff>157161</xdr:rowOff>
    </xdr:from>
    <xdr:to>
      <xdr:col>18</xdr:col>
      <xdr:colOff>123824</xdr:colOff>
      <xdr:row>111</xdr:row>
      <xdr:rowOff>104774</xdr:rowOff>
    </xdr:to>
    <xdr:graphicFrame macro="">
      <xdr:nvGraphicFramePr>
        <xdr:cNvPr id="19" name="Gráfico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9</xdr:col>
      <xdr:colOff>142873</xdr:colOff>
      <xdr:row>49</xdr:row>
      <xdr:rowOff>66674</xdr:rowOff>
    </xdr:from>
    <xdr:to>
      <xdr:col>12</xdr:col>
      <xdr:colOff>232723</xdr:colOff>
      <xdr:row>52</xdr:row>
      <xdr:rowOff>133350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Categoria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39048" y="2819399"/>
              <a:ext cx="2052000" cy="5524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53</xdr:row>
      <xdr:rowOff>85725</xdr:rowOff>
    </xdr:from>
    <xdr:to>
      <xdr:col>8</xdr:col>
      <xdr:colOff>571499</xdr:colOff>
      <xdr:row>69</xdr:row>
      <xdr:rowOff>33338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695325</xdr:colOff>
      <xdr:row>51</xdr:row>
      <xdr:rowOff>76200</xdr:rowOff>
    </xdr:from>
    <xdr:to>
      <xdr:col>0</xdr:col>
      <xdr:colOff>1200150</xdr:colOff>
      <xdr:row>51</xdr:row>
      <xdr:rowOff>76200</xdr:rowOff>
    </xdr:to>
    <xdr:cxnSp macro="">
      <xdr:nvCxnSpPr>
        <xdr:cNvPr id="9" name="Conector de seta reta 8"/>
        <xdr:cNvCxnSpPr/>
      </xdr:nvCxnSpPr>
      <xdr:spPr>
        <a:xfrm>
          <a:off x="695325" y="2990850"/>
          <a:ext cx="50482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70</xdr:row>
      <xdr:rowOff>9524</xdr:rowOff>
    </xdr:from>
    <xdr:to>
      <xdr:col>17</xdr:col>
      <xdr:colOff>723899</xdr:colOff>
      <xdr:row>87</xdr:row>
      <xdr:rowOff>133350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600075</xdr:colOff>
      <xdr:row>53</xdr:row>
      <xdr:rowOff>4762</xdr:rowOff>
    </xdr:from>
    <xdr:to>
      <xdr:col>18</xdr:col>
      <xdr:colOff>142875</xdr:colOff>
      <xdr:row>69</xdr:row>
      <xdr:rowOff>157162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219074</xdr:colOff>
      <xdr:row>117</xdr:row>
      <xdr:rowOff>161924</xdr:rowOff>
    </xdr:from>
    <xdr:to>
      <xdr:col>17</xdr:col>
      <xdr:colOff>390525</xdr:colOff>
      <xdr:row>135</xdr:row>
      <xdr:rowOff>95249</xdr:rowOff>
    </xdr:to>
    <xdr:graphicFrame macro="">
      <xdr:nvGraphicFramePr>
        <xdr:cNvPr id="20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304799</xdr:colOff>
      <xdr:row>111</xdr:row>
      <xdr:rowOff>142874</xdr:rowOff>
    </xdr:from>
    <xdr:to>
      <xdr:col>7</xdr:col>
      <xdr:colOff>590549</xdr:colOff>
      <xdr:row>117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1" name="AN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4799" y="12934950"/>
              <a:ext cx="6562725" cy="666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561974</xdr:colOff>
      <xdr:row>135</xdr:row>
      <xdr:rowOff>47624</xdr:rowOff>
    </xdr:from>
    <xdr:to>
      <xdr:col>17</xdr:col>
      <xdr:colOff>123824</xdr:colOff>
      <xdr:row>140</xdr:row>
      <xdr:rowOff>133350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3" name="Descrição Açã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ção Açã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61974" y="16725900"/>
              <a:ext cx="13439775" cy="12001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419100</xdr:colOff>
      <xdr:row>111</xdr:row>
      <xdr:rowOff>123826</xdr:rowOff>
    </xdr:from>
    <xdr:to>
      <xdr:col>17</xdr:col>
      <xdr:colOff>409576</xdr:colOff>
      <xdr:row>115</xdr:row>
      <xdr:rowOff>142876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4" name="Categoria Despesas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 Despesa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67825" y="12915901"/>
              <a:ext cx="5019676" cy="666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19049</xdr:colOff>
      <xdr:row>111</xdr:row>
      <xdr:rowOff>123825</xdr:rowOff>
    </xdr:from>
    <xdr:to>
      <xdr:col>11</xdr:col>
      <xdr:colOff>361950</xdr:colOff>
      <xdr:row>115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6" name="Categoria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4" y="12915900"/>
              <a:ext cx="2305051" cy="676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0</xdr:col>
      <xdr:colOff>485778</xdr:colOff>
      <xdr:row>142</xdr:row>
      <xdr:rowOff>9525</xdr:rowOff>
    </xdr:from>
    <xdr:to>
      <xdr:col>6</xdr:col>
      <xdr:colOff>409575</xdr:colOff>
      <xdr:row>156</xdr:row>
      <xdr:rowOff>161924</xdr:rowOff>
    </xdr:to>
    <xdr:graphicFrame macro="">
      <xdr:nvGraphicFramePr>
        <xdr:cNvPr id="22" name="Gráfico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571499</xdr:colOff>
      <xdr:row>141</xdr:row>
      <xdr:rowOff>161924</xdr:rowOff>
    </xdr:from>
    <xdr:to>
      <xdr:col>17</xdr:col>
      <xdr:colOff>219074</xdr:colOff>
      <xdr:row>157</xdr:row>
      <xdr:rowOff>29813</xdr:rowOff>
    </xdr:to>
    <xdr:graphicFrame macro="">
      <xdr:nvGraphicFramePr>
        <xdr:cNvPr id="25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704850</xdr:colOff>
      <xdr:row>159</xdr:row>
      <xdr:rowOff>80961</xdr:rowOff>
    </xdr:from>
    <xdr:to>
      <xdr:col>18</xdr:col>
      <xdr:colOff>28575</xdr:colOff>
      <xdr:row>178</xdr:row>
      <xdr:rowOff>152400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1019175</xdr:colOff>
      <xdr:row>164</xdr:row>
      <xdr:rowOff>9525</xdr:rowOff>
    </xdr:from>
    <xdr:to>
      <xdr:col>1</xdr:col>
      <xdr:colOff>1019175</xdr:colOff>
      <xdr:row>177</xdr:row>
      <xdr:rowOff>38100</xdr:rowOff>
    </xdr:to>
    <xdr:cxnSp macro="">
      <xdr:nvCxnSpPr>
        <xdr:cNvPr id="11" name="Conector reto 10"/>
        <xdr:cNvCxnSpPr/>
      </xdr:nvCxnSpPr>
      <xdr:spPr>
        <a:xfrm>
          <a:off x="2266950" y="22031325"/>
          <a:ext cx="0" cy="2133600"/>
        </a:xfrm>
        <a:prstGeom prst="line">
          <a:avLst/>
        </a:prstGeom>
        <a:ln>
          <a:solidFill>
            <a:schemeClr val="accent1">
              <a:alpha val="5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163</xdr:row>
      <xdr:rowOff>152400</xdr:rowOff>
    </xdr:from>
    <xdr:to>
      <xdr:col>3</xdr:col>
      <xdr:colOff>38100</xdr:colOff>
      <xdr:row>177</xdr:row>
      <xdr:rowOff>19050</xdr:rowOff>
    </xdr:to>
    <xdr:cxnSp macro="">
      <xdr:nvCxnSpPr>
        <xdr:cNvPr id="40" name="Conector reto 39"/>
        <xdr:cNvCxnSpPr/>
      </xdr:nvCxnSpPr>
      <xdr:spPr>
        <a:xfrm>
          <a:off x="3876675" y="22012275"/>
          <a:ext cx="0" cy="2133600"/>
        </a:xfrm>
        <a:prstGeom prst="line">
          <a:avLst/>
        </a:prstGeom>
        <a:ln>
          <a:solidFill>
            <a:schemeClr val="accent1">
              <a:alpha val="5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276225</xdr:colOff>
      <xdr:row>163</xdr:row>
      <xdr:rowOff>133350</xdr:rowOff>
    </xdr:from>
    <xdr:to>
      <xdr:col>5</xdr:col>
      <xdr:colOff>276225</xdr:colOff>
      <xdr:row>177</xdr:row>
      <xdr:rowOff>0</xdr:rowOff>
    </xdr:to>
    <xdr:cxnSp macro="">
      <xdr:nvCxnSpPr>
        <xdr:cNvPr id="41" name="Conector reto 40"/>
        <xdr:cNvCxnSpPr/>
      </xdr:nvCxnSpPr>
      <xdr:spPr>
        <a:xfrm>
          <a:off x="5334000" y="21993225"/>
          <a:ext cx="0" cy="2133600"/>
        </a:xfrm>
        <a:prstGeom prst="line">
          <a:avLst/>
        </a:prstGeom>
        <a:ln>
          <a:solidFill>
            <a:schemeClr val="accent1">
              <a:alpha val="5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514350</xdr:colOff>
      <xdr:row>163</xdr:row>
      <xdr:rowOff>152400</xdr:rowOff>
    </xdr:from>
    <xdr:to>
      <xdr:col>7</xdr:col>
      <xdr:colOff>514350</xdr:colOff>
      <xdr:row>177</xdr:row>
      <xdr:rowOff>19050</xdr:rowOff>
    </xdr:to>
    <xdr:cxnSp macro="">
      <xdr:nvCxnSpPr>
        <xdr:cNvPr id="42" name="Conector reto 41"/>
        <xdr:cNvCxnSpPr/>
      </xdr:nvCxnSpPr>
      <xdr:spPr>
        <a:xfrm>
          <a:off x="6791325" y="22012275"/>
          <a:ext cx="0" cy="2133600"/>
        </a:xfrm>
        <a:prstGeom prst="line">
          <a:avLst/>
        </a:prstGeom>
        <a:ln>
          <a:solidFill>
            <a:schemeClr val="accent1">
              <a:alpha val="5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190500</xdr:colOff>
      <xdr:row>163</xdr:row>
      <xdr:rowOff>152400</xdr:rowOff>
    </xdr:from>
    <xdr:to>
      <xdr:col>10</xdr:col>
      <xdr:colOff>190500</xdr:colOff>
      <xdr:row>177</xdr:row>
      <xdr:rowOff>19050</xdr:rowOff>
    </xdr:to>
    <xdr:cxnSp macro="">
      <xdr:nvCxnSpPr>
        <xdr:cNvPr id="43" name="Conector reto 42"/>
        <xdr:cNvCxnSpPr/>
      </xdr:nvCxnSpPr>
      <xdr:spPr>
        <a:xfrm>
          <a:off x="8296275" y="22012275"/>
          <a:ext cx="0" cy="2133600"/>
        </a:xfrm>
        <a:prstGeom prst="line">
          <a:avLst/>
        </a:prstGeom>
        <a:ln>
          <a:solidFill>
            <a:schemeClr val="accent1">
              <a:alpha val="5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314325</xdr:colOff>
      <xdr:row>163</xdr:row>
      <xdr:rowOff>152400</xdr:rowOff>
    </xdr:from>
    <xdr:to>
      <xdr:col>12</xdr:col>
      <xdr:colOff>314325</xdr:colOff>
      <xdr:row>177</xdr:row>
      <xdr:rowOff>19050</xdr:rowOff>
    </xdr:to>
    <xdr:cxnSp macro="">
      <xdr:nvCxnSpPr>
        <xdr:cNvPr id="44" name="Conector reto 43"/>
        <xdr:cNvCxnSpPr/>
      </xdr:nvCxnSpPr>
      <xdr:spPr>
        <a:xfrm>
          <a:off x="9772650" y="22012275"/>
          <a:ext cx="0" cy="2133600"/>
        </a:xfrm>
        <a:prstGeom prst="line">
          <a:avLst/>
        </a:prstGeom>
        <a:ln>
          <a:solidFill>
            <a:schemeClr val="accent1">
              <a:alpha val="5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590550</xdr:colOff>
      <xdr:row>163</xdr:row>
      <xdr:rowOff>152400</xdr:rowOff>
    </xdr:from>
    <xdr:to>
      <xdr:col>14</xdr:col>
      <xdr:colOff>590550</xdr:colOff>
      <xdr:row>177</xdr:row>
      <xdr:rowOff>19050</xdr:rowOff>
    </xdr:to>
    <xdr:cxnSp macro="">
      <xdr:nvCxnSpPr>
        <xdr:cNvPr id="45" name="Conector reto 44"/>
        <xdr:cNvCxnSpPr/>
      </xdr:nvCxnSpPr>
      <xdr:spPr>
        <a:xfrm>
          <a:off x="11268075" y="22012275"/>
          <a:ext cx="0" cy="2133600"/>
        </a:xfrm>
        <a:prstGeom prst="line">
          <a:avLst/>
        </a:prstGeom>
        <a:ln>
          <a:solidFill>
            <a:schemeClr val="accent1">
              <a:alpha val="5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123827</xdr:colOff>
      <xdr:row>182</xdr:row>
      <xdr:rowOff>152399</xdr:rowOff>
    </xdr:from>
    <xdr:to>
      <xdr:col>13</xdr:col>
      <xdr:colOff>228600</xdr:colOff>
      <xdr:row>200</xdr:row>
      <xdr:rowOff>104774</xdr:rowOff>
    </xdr:to>
    <xdr:graphicFrame macro="">
      <xdr:nvGraphicFramePr>
        <xdr:cNvPr id="33" name="Gráfico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28576</xdr:colOff>
      <xdr:row>184</xdr:row>
      <xdr:rowOff>142875</xdr:rowOff>
    </xdr:from>
    <xdr:to>
      <xdr:col>19</xdr:col>
      <xdr:colOff>142876</xdr:colOff>
      <xdr:row>201</xdr:row>
      <xdr:rowOff>133350</xdr:rowOff>
    </xdr:to>
    <xdr:graphicFrame macro="">
      <xdr:nvGraphicFramePr>
        <xdr:cNvPr id="35" name="Gráfico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13</xdr:col>
      <xdr:colOff>104776</xdr:colOff>
      <xdr:row>180</xdr:row>
      <xdr:rowOff>66676</xdr:rowOff>
    </xdr:from>
    <xdr:to>
      <xdr:col>15</xdr:col>
      <xdr:colOff>1057276</xdr:colOff>
      <xdr:row>184</xdr:row>
      <xdr:rowOff>9526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8" name="Categoria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172701" y="29213176"/>
              <a:ext cx="2171700" cy="590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1</xdr:col>
      <xdr:colOff>876300</xdr:colOff>
      <xdr:row>208</xdr:row>
      <xdr:rowOff>0</xdr:rowOff>
    </xdr:from>
    <xdr:to>
      <xdr:col>16</xdr:col>
      <xdr:colOff>466725</xdr:colOff>
      <xdr:row>224</xdr:row>
      <xdr:rowOff>152400</xdr:rowOff>
    </xdr:to>
    <xdr:graphicFrame macro="">
      <xdr:nvGraphicFramePr>
        <xdr:cNvPr id="46" name="Gráfico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533399</xdr:colOff>
      <xdr:row>201</xdr:row>
      <xdr:rowOff>133348</xdr:rowOff>
    </xdr:from>
    <xdr:to>
      <xdr:col>17</xdr:col>
      <xdr:colOff>752476</xdr:colOff>
      <xdr:row>206</xdr:row>
      <xdr:rowOff>161924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7" name="Descrição Ação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ção Açã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33399" y="32680273"/>
              <a:ext cx="14097002" cy="8382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431041</xdr:colOff>
      <xdr:row>5</xdr:row>
      <xdr:rowOff>1444</xdr:rowOff>
    </xdr:to>
    <xdr:pic>
      <xdr:nvPicPr>
        <xdr:cNvPr id="34" name="Imagem 33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78816" cy="807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200025</xdr:colOff>
      <xdr:row>164</xdr:row>
      <xdr:rowOff>19050</xdr:rowOff>
    </xdr:from>
    <xdr:to>
      <xdr:col>16</xdr:col>
      <xdr:colOff>200025</xdr:colOff>
      <xdr:row>177</xdr:row>
      <xdr:rowOff>47625</xdr:rowOff>
    </xdr:to>
    <xdr:cxnSp macro="">
      <xdr:nvCxnSpPr>
        <xdr:cNvPr id="36" name="Conector reto 35"/>
        <xdr:cNvCxnSpPr/>
      </xdr:nvCxnSpPr>
      <xdr:spPr>
        <a:xfrm>
          <a:off x="12734925" y="22040850"/>
          <a:ext cx="0" cy="2133600"/>
        </a:xfrm>
        <a:prstGeom prst="line">
          <a:avLst/>
        </a:prstGeom>
        <a:ln>
          <a:solidFill>
            <a:schemeClr val="accent1">
              <a:alpha val="5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6</xdr:row>
      <xdr:rowOff>142875</xdr:rowOff>
    </xdr:from>
    <xdr:to>
      <xdr:col>5</xdr:col>
      <xdr:colOff>85726</xdr:colOff>
      <xdr:row>27</xdr:row>
      <xdr:rowOff>147637</xdr:rowOff>
    </xdr:to>
    <xdr:graphicFrame macro="">
      <xdr:nvGraphicFramePr>
        <xdr:cNvPr id="48" name="Gráfico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247650</xdr:colOff>
      <xdr:row>11</xdr:row>
      <xdr:rowOff>100012</xdr:rowOff>
    </xdr:from>
    <xdr:to>
      <xdr:col>16</xdr:col>
      <xdr:colOff>952500</xdr:colOff>
      <xdr:row>28</xdr:row>
      <xdr:rowOff>90487</xdr:rowOff>
    </xdr:to>
    <xdr:graphicFrame macro="">
      <xdr:nvGraphicFramePr>
        <xdr:cNvPr id="49" name="Gráfico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5</xdr:col>
      <xdr:colOff>438149</xdr:colOff>
      <xdr:row>7</xdr:row>
      <xdr:rowOff>0</xdr:rowOff>
    </xdr:from>
    <xdr:to>
      <xdr:col>17</xdr:col>
      <xdr:colOff>695324</xdr:colOff>
      <xdr:row>11</xdr:row>
      <xdr:rowOff>9525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0" name="ANO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95924" y="1133475"/>
              <a:ext cx="9077325" cy="6572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16</xdr:col>
      <xdr:colOff>876301</xdr:colOff>
      <xdr:row>11</xdr:row>
      <xdr:rowOff>133349</xdr:rowOff>
    </xdr:from>
    <xdr:to>
      <xdr:col>17</xdr:col>
      <xdr:colOff>695326</xdr:colOff>
      <xdr:row>17</xdr:row>
      <xdr:rowOff>47624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1" name="Categoria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411201" y="1914524"/>
              <a:ext cx="1162050" cy="8858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16</xdr:col>
      <xdr:colOff>876302</xdr:colOff>
      <xdr:row>17</xdr:row>
      <xdr:rowOff>114300</xdr:rowOff>
    </xdr:from>
    <xdr:to>
      <xdr:col>17</xdr:col>
      <xdr:colOff>676277</xdr:colOff>
      <xdr:row>23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2" name="Cat. Despesas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. Despesa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411202" y="2867025"/>
              <a:ext cx="1143000" cy="923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0</xdr:col>
      <xdr:colOff>1190625</xdr:colOff>
      <xdr:row>227</xdr:row>
      <xdr:rowOff>33337</xdr:rowOff>
    </xdr:from>
    <xdr:to>
      <xdr:col>16</xdr:col>
      <xdr:colOff>571500</xdr:colOff>
      <xdr:row>244</xdr:row>
      <xdr:rowOff>23812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38101</xdr:colOff>
      <xdr:row>62</xdr:row>
      <xdr:rowOff>76200</xdr:rowOff>
    </xdr:from>
    <xdr:to>
      <xdr:col>17</xdr:col>
      <xdr:colOff>0</xdr:colOff>
      <xdr:row>78</xdr:row>
      <xdr:rowOff>38099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62</xdr:row>
      <xdr:rowOff>42862</xdr:rowOff>
    </xdr:from>
    <xdr:to>
      <xdr:col>8</xdr:col>
      <xdr:colOff>571499</xdr:colOff>
      <xdr:row>77</xdr:row>
      <xdr:rowOff>152400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128</xdr:row>
      <xdr:rowOff>33337</xdr:rowOff>
    </xdr:from>
    <xdr:to>
      <xdr:col>7</xdr:col>
      <xdr:colOff>47625</xdr:colOff>
      <xdr:row>145</xdr:row>
      <xdr:rowOff>23812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119</xdr:row>
      <xdr:rowOff>114300</xdr:rowOff>
    </xdr:from>
    <xdr:to>
      <xdr:col>7</xdr:col>
      <xdr:colOff>19049</xdr:colOff>
      <xdr:row>123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ANO 4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9383375"/>
              <a:ext cx="6296024" cy="685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6</xdr:col>
      <xdr:colOff>609598</xdr:colOff>
      <xdr:row>127</xdr:row>
      <xdr:rowOff>119061</xdr:rowOff>
    </xdr:from>
    <xdr:to>
      <xdr:col>16</xdr:col>
      <xdr:colOff>1304924</xdr:colOff>
      <xdr:row>145</xdr:row>
      <xdr:rowOff>66674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87</xdr:row>
      <xdr:rowOff>85725</xdr:rowOff>
    </xdr:from>
    <xdr:to>
      <xdr:col>8</xdr:col>
      <xdr:colOff>571499</xdr:colOff>
      <xdr:row>103</xdr:row>
      <xdr:rowOff>33338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695325</xdr:colOff>
      <xdr:row>85</xdr:row>
      <xdr:rowOff>76200</xdr:rowOff>
    </xdr:from>
    <xdr:to>
      <xdr:col>0</xdr:col>
      <xdr:colOff>1200150</xdr:colOff>
      <xdr:row>85</xdr:row>
      <xdr:rowOff>76200</xdr:rowOff>
    </xdr:to>
    <xdr:cxnSp macro="">
      <xdr:nvCxnSpPr>
        <xdr:cNvPr id="10" name="Conector de seta reta 9"/>
        <xdr:cNvCxnSpPr/>
      </xdr:nvCxnSpPr>
      <xdr:spPr>
        <a:xfrm>
          <a:off x="695325" y="3800475"/>
          <a:ext cx="50482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103</xdr:row>
      <xdr:rowOff>66675</xdr:rowOff>
    </xdr:from>
    <xdr:to>
      <xdr:col>16</xdr:col>
      <xdr:colOff>1304925</xdr:colOff>
      <xdr:row>118</xdr:row>
      <xdr:rowOff>76201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66675</xdr:rowOff>
    </xdr:from>
    <xdr:to>
      <xdr:col>1</xdr:col>
      <xdr:colOff>488191</xdr:colOff>
      <xdr:row>5</xdr:row>
      <xdr:rowOff>64944</xdr:rowOff>
    </xdr:to>
    <xdr:pic>
      <xdr:nvPicPr>
        <xdr:cNvPr id="33" name="Imagem 32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678816" cy="807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83</xdr:row>
      <xdr:rowOff>76200</xdr:rowOff>
    </xdr:from>
    <xdr:to>
      <xdr:col>12</xdr:col>
      <xdr:colOff>485775</xdr:colOff>
      <xdr:row>87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5" name="Categoria 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91425" y="13515975"/>
              <a:ext cx="2352675" cy="619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9</xdr:col>
      <xdr:colOff>95250</xdr:colOff>
      <xdr:row>87</xdr:row>
      <xdr:rowOff>80962</xdr:rowOff>
    </xdr:from>
    <xdr:to>
      <xdr:col>17</xdr:col>
      <xdr:colOff>0</xdr:colOff>
      <xdr:row>104</xdr:row>
      <xdr:rowOff>71437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7</xdr:col>
      <xdr:colOff>57147</xdr:colOff>
      <xdr:row>119</xdr:row>
      <xdr:rowOff>104775</xdr:rowOff>
    </xdr:from>
    <xdr:to>
      <xdr:col>16</xdr:col>
      <xdr:colOff>1285875</xdr:colOff>
      <xdr:row>126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4" name="Ação Govern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ção Govern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34122" y="19373850"/>
              <a:ext cx="7486653" cy="1143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0</xdr:col>
      <xdr:colOff>28576</xdr:colOff>
      <xdr:row>5</xdr:row>
      <xdr:rowOff>114300</xdr:rowOff>
    </xdr:from>
    <xdr:to>
      <xdr:col>17</xdr:col>
      <xdr:colOff>0</xdr:colOff>
      <xdr:row>22</xdr:row>
      <xdr:rowOff>85725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23</xdr:row>
      <xdr:rowOff>152400</xdr:rowOff>
    </xdr:from>
    <xdr:to>
      <xdr:col>7</xdr:col>
      <xdr:colOff>523875</xdr:colOff>
      <xdr:row>40</xdr:row>
      <xdr:rowOff>142875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428625</xdr:colOff>
      <xdr:row>23</xdr:row>
      <xdr:rowOff>19050</xdr:rowOff>
    </xdr:from>
    <xdr:to>
      <xdr:col>16</xdr:col>
      <xdr:colOff>1190625</xdr:colOff>
      <xdr:row>40</xdr:row>
      <xdr:rowOff>9525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9525</xdr:colOff>
      <xdr:row>41</xdr:row>
      <xdr:rowOff>57150</xdr:rowOff>
    </xdr:from>
    <xdr:to>
      <xdr:col>8</xdr:col>
      <xdr:colOff>142875</xdr:colOff>
      <xdr:row>58</xdr:row>
      <xdr:rowOff>47625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19051</xdr:colOff>
      <xdr:row>51</xdr:row>
      <xdr:rowOff>63500</xdr:rowOff>
    </xdr:from>
    <xdr:to>
      <xdr:col>19</xdr:col>
      <xdr:colOff>600075</xdr:colOff>
      <xdr:row>70</xdr:row>
      <xdr:rowOff>64222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600075</xdr:colOff>
      <xdr:row>28</xdr:row>
      <xdr:rowOff>142875</xdr:rowOff>
    </xdr:from>
    <xdr:to>
      <xdr:col>19</xdr:col>
      <xdr:colOff>581024</xdr:colOff>
      <xdr:row>47</xdr:row>
      <xdr:rowOff>123825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19051</xdr:colOff>
      <xdr:row>74</xdr:row>
      <xdr:rowOff>23283</xdr:rowOff>
    </xdr:from>
    <xdr:to>
      <xdr:col>19</xdr:col>
      <xdr:colOff>600075</xdr:colOff>
      <xdr:row>94</xdr:row>
      <xdr:rowOff>57150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19050</xdr:colOff>
      <xdr:row>72</xdr:row>
      <xdr:rowOff>85725</xdr:rowOff>
    </xdr:from>
    <xdr:to>
      <xdr:col>4</xdr:col>
      <xdr:colOff>19050</xdr:colOff>
      <xdr:row>72</xdr:row>
      <xdr:rowOff>85725</xdr:rowOff>
    </xdr:to>
    <xdr:cxnSp macro="">
      <xdr:nvCxnSpPr>
        <xdr:cNvPr id="6" name="Conector de seta reta 5"/>
        <xdr:cNvCxnSpPr/>
      </xdr:nvCxnSpPr>
      <xdr:spPr>
        <a:xfrm>
          <a:off x="1847850" y="8181975"/>
          <a:ext cx="609600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459616</xdr:colOff>
      <xdr:row>4</xdr:row>
      <xdr:rowOff>160194</xdr:rowOff>
    </xdr:to>
    <xdr:pic>
      <xdr:nvPicPr>
        <xdr:cNvPr id="7" name="Imagem 6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78816" cy="807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niela" refreshedDate="43195.493240625001" createdVersion="5" refreshedVersion="5" minRefreshableVersion="3" recordCount="386">
  <cacheSource type="worksheet">
    <worksheetSource ref="B1:Q387" sheet="Base Despesas"/>
  </cacheSource>
  <cacheFields count="16">
    <cacheField name="ANO" numFmtId="0">
      <sharedItems containsMixedTypes="1" containsNumber="1" containsInteger="1" minValue="2018" maxValue="2018" count="9">
        <s v="2010"/>
        <s v="2011"/>
        <s v="2012"/>
        <s v="2013"/>
        <s v="2014"/>
        <s v="2015"/>
        <s v="2016"/>
        <s v="2017"/>
        <n v="2018"/>
      </sharedItems>
    </cacheField>
    <cacheField name="MÊS" numFmtId="0">
      <sharedItems count="13">
        <s v="OUT"/>
        <s v="NOV"/>
        <s v="DEZ"/>
        <s v="JUN"/>
        <s v="JUL"/>
        <s v="AGO"/>
        <s v="SET"/>
        <s v="000"/>
        <s v="JAN"/>
        <s v="FEV"/>
        <s v="MAR"/>
        <s v="ABR"/>
        <s v="MAI"/>
      </sharedItems>
    </cacheField>
    <cacheField name="Chave 1" numFmtId="0">
      <sharedItems/>
    </cacheField>
    <cacheField name="Cat. Despesas" numFmtId="0">
      <sharedItems count="2">
        <s v="LIQUIDADAS"/>
        <s v="RAP"/>
      </sharedItems>
    </cacheField>
    <cacheField name="Chave 2" numFmtId="0">
      <sharedItems/>
    </cacheField>
    <cacheField name="Chave 3" numFmtId="0">
      <sharedItems/>
    </cacheField>
    <cacheField name="Ação Governo" numFmtId="0">
      <sharedItems containsMixedTypes="1" containsNumber="1" containsInteger="1" minValue="2994" maxValue="2994"/>
    </cacheField>
    <cacheField name="Descrição Ação" numFmtId="0">
      <sharedItems count="15">
        <s v="EXPANSAO"/>
        <s v="FUNC DA EDUCACAO "/>
        <s v="ASSISTENCIA "/>
        <s v="CAPACITACAO "/>
        <s v="ACERVO "/>
        <s v="FOMENTO AO DESENV"/>
        <s v="REESTRUTURACAO DA REDE "/>
        <s v="FOMENTO A PROJETOS "/>
        <s v="FUNC DE INSTITUICOES "/>
        <s v="APOIO A FORMACAO "/>
        <s v="PNAE"/>
        <s v="FUNCIONAMENTO DE INSTITUICOES FEDERAIS DE EDUCACAO PROFISSIO" u="1"/>
        <s v="APOIO A ALIMENTACAO ESCOLAR NA EDUCACAO BASICA (PNAE)" u="1"/>
        <s v="ASSISTENCIA AOS ESTUDANTES DAS INSTITUICOES FEDERAIS DE EDUC" u="1"/>
        <s v="CAPACITACAO DE SERVIDORES PUBLICOS FEDERAIS EM PROCESSO DE Q" u="1"/>
      </sharedItems>
    </cacheField>
    <cacheField name="Categoria Econômica Despesa" numFmtId="0">
      <sharedItems containsBlank="1"/>
    </cacheField>
    <cacheField name="Categoria" numFmtId="0">
      <sharedItems count="2">
        <s v="CAPITAL"/>
        <s v="CORRENTES"/>
      </sharedItems>
    </cacheField>
    <cacheField name="Categoria Item Informação" numFmtId="0">
      <sharedItems/>
    </cacheField>
    <cacheField name="Item Informação" numFmtId="0">
      <sharedItems containsBlank="1"/>
    </cacheField>
    <cacheField name="Categoria Despesas" numFmtId="0">
      <sharedItems count="3">
        <s v="DESPESAS LIQUIDADAS"/>
        <s v="RESTOS A PAGAR PROCESSADOS INSCRITOS"/>
        <s v="RESTOS A PAGAR NAO PROCESSADOS INSCRITOS"/>
      </sharedItems>
    </cacheField>
    <cacheField name="Métrica" numFmtId="0">
      <sharedItems/>
    </cacheField>
    <cacheField name="Mês Lançamento" numFmtId="0">
      <sharedItems/>
    </cacheField>
    <cacheField name="Valor" numFmtId="164">
      <sharedItems containsSemiMixedTypes="0" containsString="0" containsNumber="1" minValue="0" maxValue="3513431.54"/>
    </cacheField>
  </cacheFields>
  <extLst>
    <ext xmlns:x14="http://schemas.microsoft.com/office/spreadsheetml/2009/9/main" uri="{725AE2AE-9491-48be-B2B4-4EB974FC3084}">
      <x14:pivotCacheDefinition pivotCacheId="1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aniela" refreshedDate="43195.493241782409" createdVersion="5" refreshedVersion="5" minRefreshableVersion="3" recordCount="60">
  <cacheSource type="worksheet">
    <worksheetSource ref="C1:H61" sheet="Base Provisão"/>
  </cacheSource>
  <cacheFields count="6">
    <cacheField name="Ano" numFmtId="0">
      <sharedItems containsSemiMixedTypes="0" containsString="0" containsNumber="1" containsInteger="1" minValue="2010" maxValue="2018" count="9">
        <n v="2018"/>
        <n v="2017"/>
        <n v="2016"/>
        <n v="2015"/>
        <n v="2014"/>
        <n v="2013"/>
        <n v="2012"/>
        <n v="2011"/>
        <n v="2010"/>
      </sharedItems>
    </cacheField>
    <cacheField name="Lançamento" numFmtId="0">
      <sharedItems containsMixedTypes="1" containsNumber="1" containsInteger="1" minValue="2095" maxValue="8744"/>
    </cacheField>
    <cacheField name="Ação Governo" numFmtId="0">
      <sharedItems count="11">
        <s v="Func de instituicoes "/>
        <s v="Assistencia "/>
        <s v="Capacitacao "/>
        <s v="Pnae"/>
        <s v="Expansao"/>
        <s v="Fomento ao desenv"/>
        <s v="Apoio a formacao "/>
        <s v="Fomento a projetos "/>
        <s v="Func da educacao "/>
        <s v="Acervo "/>
        <s v="Reestruturacao da rede "/>
      </sharedItems>
    </cacheField>
    <cacheField name="Categoria Econômica Despesa" numFmtId="0">
      <sharedItems containsSemiMixedTypes="0" containsString="0" containsNumber="1" containsInteger="1" minValue="3" maxValue="4"/>
    </cacheField>
    <cacheField name="Categoria " numFmtId="0">
      <sharedItems/>
    </cacheField>
    <cacheField name="Movimento R$ (Conta Contábil)" numFmtId="0">
      <sharedItems containsSemiMixedTypes="0" containsString="0" containsNumber="1" minValue="0" maxValue="3969775.88"/>
    </cacheField>
  </cacheFields>
  <extLst>
    <ext xmlns:x14="http://schemas.microsoft.com/office/spreadsheetml/2009/9/main" uri="{725AE2AE-9491-48be-B2B4-4EB974FC3084}">
      <x14:pivotCacheDefinition pivotCacheId="10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Daniela" refreshedDate="43195.493242013887" createdVersion="5" refreshedVersion="5" minRefreshableVersion="3" recordCount="58">
  <cacheSource type="worksheet">
    <worksheetSource ref="C1:H59" sheet="Base Provisão"/>
  </cacheSource>
  <cacheFields count="6">
    <cacheField name="Ano" numFmtId="0">
      <sharedItems containsSemiMixedTypes="0" containsString="0" containsNumber="1" containsInteger="1" minValue="2010" maxValue="2018" count="9">
        <n v="2018"/>
        <n v="2017"/>
        <n v="2016"/>
        <n v="2015"/>
        <n v="2014"/>
        <n v="2013"/>
        <n v="2012"/>
        <n v="2011"/>
        <n v="2010"/>
      </sharedItems>
    </cacheField>
    <cacheField name="Lançamento" numFmtId="0">
      <sharedItems containsMixedTypes="1" containsNumber="1" containsInteger="1" minValue="2095" maxValue="8744"/>
    </cacheField>
    <cacheField name="Ação Governo" numFmtId="0">
      <sharedItems/>
    </cacheField>
    <cacheField name="Categoria Econômica Despesa" numFmtId="0">
      <sharedItems containsSemiMixedTypes="0" containsString="0" containsNumber="1" containsInteger="1" minValue="3" maxValue="4"/>
    </cacheField>
    <cacheField name="Categoria " numFmtId="0">
      <sharedItems count="2">
        <s v="CORRENTE"/>
        <s v="CAPITAL"/>
      </sharedItems>
    </cacheField>
    <cacheField name="Movimento R$ (Conta Contábil)" numFmtId="0">
      <sharedItems containsSemiMixedTypes="0" containsString="0" containsNumber="1" minValue="0" maxValue="3969775.88"/>
    </cacheField>
  </cacheFields>
  <extLst>
    <ext xmlns:x14="http://schemas.microsoft.com/office/spreadsheetml/2009/9/main" uri="{725AE2AE-9491-48be-B2B4-4EB974FC3084}">
      <x14:pivotCacheDefinition pivotCacheId="9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Daniela" refreshedDate="43195.622869907405" createdVersion="5" refreshedVersion="5" minRefreshableVersion="3" recordCount="406">
  <cacheSource type="worksheet">
    <worksheetSource ref="A1:Q407" sheet="Base Despesas"/>
  </cacheSource>
  <cacheFields count="17">
    <cacheField name="Chave 4" numFmtId="0">
      <sharedItems/>
    </cacheField>
    <cacheField name="ANO" numFmtId="0">
      <sharedItems containsMixedTypes="1" containsNumber="1" containsInteger="1" minValue="2018" maxValue="2018" count="9">
        <s v="2010"/>
        <s v="2011"/>
        <s v="2012"/>
        <s v="2013"/>
        <s v="2014"/>
        <s v="2015"/>
        <s v="2016"/>
        <s v="2017"/>
        <n v="2018"/>
      </sharedItems>
    </cacheField>
    <cacheField name="MÊS" numFmtId="0">
      <sharedItems count="13">
        <s v="OUT"/>
        <s v="NOV"/>
        <s v="DEZ"/>
        <s v="JUN"/>
        <s v="JUL"/>
        <s v="AGO"/>
        <s v="SET"/>
        <s v="000"/>
        <s v="JAN"/>
        <s v="FEV"/>
        <s v="MAR"/>
        <s v="ABR"/>
        <s v="MAI"/>
      </sharedItems>
    </cacheField>
    <cacheField name="Chave 1" numFmtId="0">
      <sharedItems/>
    </cacheField>
    <cacheField name="Cat. Despesas" numFmtId="0">
      <sharedItems count="2">
        <s v="LIQUIDADAS"/>
        <s v="RAP"/>
      </sharedItems>
    </cacheField>
    <cacheField name="Chave 2" numFmtId="0">
      <sharedItems/>
    </cacheField>
    <cacheField name="Chave 3" numFmtId="0">
      <sharedItems/>
    </cacheField>
    <cacheField name="Ação Governo" numFmtId="0">
      <sharedItems containsMixedTypes="1" containsNumber="1" containsInteger="1" minValue="2994" maxValue="4572"/>
    </cacheField>
    <cacheField name="Descrição Ação" numFmtId="0">
      <sharedItems count="11">
        <s v="EXPANSAO"/>
        <s v="FUNC DA EDUCACAO "/>
        <s v="ASSISTENCIA "/>
        <s v="CAPACITACAO "/>
        <s v="ACERVO "/>
        <s v="FOMENTO AO DESENV"/>
        <s v="REESTRUTURACAO DA REDE "/>
        <s v="FOMENTO A PROJETOS "/>
        <s v="FUNC DE INSTITUICOES "/>
        <s v="APOIO A FORMACAO "/>
        <s v="PNAE"/>
      </sharedItems>
    </cacheField>
    <cacheField name="Categoria Econômica Despesa" numFmtId="0">
      <sharedItems containsBlank="1"/>
    </cacheField>
    <cacheField name="Categoria" numFmtId="0">
      <sharedItems count="2">
        <s v="CAPITAL"/>
        <s v="CORRENTES"/>
      </sharedItems>
    </cacheField>
    <cacheField name="Categoria Item Informação" numFmtId="0">
      <sharedItems/>
    </cacheField>
    <cacheField name="Item Informação" numFmtId="0">
      <sharedItems containsBlank="1"/>
    </cacheField>
    <cacheField name="Categoria Despesas" numFmtId="0">
      <sharedItems/>
    </cacheField>
    <cacheField name="Métrica" numFmtId="0">
      <sharedItems/>
    </cacheField>
    <cacheField name="Mês Lançamento" numFmtId="0">
      <sharedItems/>
    </cacheField>
    <cacheField name="Valor" numFmtId="164">
      <sharedItems containsSemiMixedTypes="0" containsString="0" containsNumber="1" minValue="0" maxValue="3513431.54"/>
    </cacheField>
  </cacheFields>
  <extLst>
    <ext xmlns:x14="http://schemas.microsoft.com/office/spreadsheetml/2009/9/main" uri="{725AE2AE-9491-48be-B2B4-4EB974FC3084}">
      <x14:pivotCacheDefinition pivotCacheId="1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6">
  <r>
    <x v="0"/>
    <x v="0"/>
    <s v="2010CAPITAL"/>
    <x v="0"/>
    <s v="2010LIQUIDADAS"/>
    <s v="LIQUIDADASEXPANSAO"/>
    <s v="1H10"/>
    <x v="0"/>
    <s v="4"/>
    <x v="0"/>
    <s v="DESPESA"/>
    <s v="25"/>
    <x v="0"/>
    <s v="Movimento (Moeda Origem Conta Contábil)"/>
    <s v="OUT/2010"/>
    <n v="41328"/>
  </r>
  <r>
    <x v="0"/>
    <x v="1"/>
    <s v="2010CAPITAL"/>
    <x v="0"/>
    <s v="2010LIQUIDADAS"/>
    <s v="LIQUIDADASEXPANSAO"/>
    <s v="1H10"/>
    <x v="0"/>
    <s v="4"/>
    <x v="0"/>
    <s v="DESPESA"/>
    <s v="25"/>
    <x v="0"/>
    <s v="Movimento (Moeda Origem Conta Contábil)"/>
    <s v="NOV/2010"/>
    <n v="19733.580000000002"/>
  </r>
  <r>
    <x v="0"/>
    <x v="2"/>
    <s v="2010CAPITAL"/>
    <x v="0"/>
    <s v="2010LIQUIDADAS"/>
    <s v="LIQUIDADASEXPANSAO"/>
    <s v="1H10"/>
    <x v="0"/>
    <s v="4"/>
    <x v="0"/>
    <s v="DESPESA"/>
    <s v="25"/>
    <x v="0"/>
    <s v="Movimento (Moeda Origem Conta Contábil)"/>
    <s v="DEZ/2010"/>
    <n v="789650.34"/>
  </r>
  <r>
    <x v="0"/>
    <x v="3"/>
    <s v="2010CORRENTES"/>
    <x v="0"/>
    <s v="2010LIQUIDADAS"/>
    <s v="LIQUIDADASFUNC DA EDUCACAO "/>
    <s v="2992"/>
    <x v="1"/>
    <s v="3"/>
    <x v="1"/>
    <s v="DESPESA"/>
    <s v="25"/>
    <x v="0"/>
    <s v="Movimento (Moeda Origem Conta Contábil)"/>
    <s v="JUN/2010"/>
    <n v="7531"/>
  </r>
  <r>
    <x v="0"/>
    <x v="4"/>
    <s v="2010CORRENTES"/>
    <x v="0"/>
    <s v="2010LIQUIDADAS"/>
    <s v="LIQUIDADASFUNC DA EDUCACAO "/>
    <s v="2992"/>
    <x v="1"/>
    <s v="3"/>
    <x v="1"/>
    <s v="DESPESA"/>
    <s v="25"/>
    <x v="0"/>
    <s v="Movimento (Moeda Origem Conta Contábil)"/>
    <s v="JUL/2010"/>
    <n v="12870"/>
  </r>
  <r>
    <x v="0"/>
    <x v="5"/>
    <s v="2010CORRENTES"/>
    <x v="0"/>
    <s v="2010LIQUIDADAS"/>
    <s v="LIQUIDADASFUNC DA EDUCACAO "/>
    <s v="2992"/>
    <x v="1"/>
    <s v="3"/>
    <x v="1"/>
    <s v="DESPESA"/>
    <s v="25"/>
    <x v="0"/>
    <s v="Movimento (Moeda Origem Conta Contábil)"/>
    <s v="AGO/2010"/>
    <n v="40805.050000000003"/>
  </r>
  <r>
    <x v="0"/>
    <x v="6"/>
    <s v="2010CORRENTES"/>
    <x v="0"/>
    <s v="2010LIQUIDADAS"/>
    <s v="LIQUIDADASFUNC DA EDUCACAO "/>
    <s v="2992"/>
    <x v="1"/>
    <s v="3"/>
    <x v="1"/>
    <s v="DESPESA"/>
    <s v="25"/>
    <x v="0"/>
    <s v="Movimento (Moeda Origem Conta Contábil)"/>
    <s v="SET/2010"/>
    <n v="57156.02"/>
  </r>
  <r>
    <x v="0"/>
    <x v="0"/>
    <s v="2010CORRENTES"/>
    <x v="0"/>
    <s v="2010LIQUIDADAS"/>
    <s v="LIQUIDADASFUNC DA EDUCACAO "/>
    <s v="2992"/>
    <x v="1"/>
    <s v="3"/>
    <x v="1"/>
    <s v="DESPESA"/>
    <s v="25"/>
    <x v="0"/>
    <s v="Movimento (Moeda Origem Conta Contábil)"/>
    <s v="OUT/2010"/>
    <n v="69173.649999999994"/>
  </r>
  <r>
    <x v="0"/>
    <x v="1"/>
    <s v="2010CORRENTES"/>
    <x v="0"/>
    <s v="2010LIQUIDADAS"/>
    <s v="LIQUIDADASFUNC DA EDUCACAO "/>
    <s v="2992"/>
    <x v="1"/>
    <s v="3"/>
    <x v="1"/>
    <s v="DESPESA"/>
    <s v="25"/>
    <x v="0"/>
    <s v="Movimento (Moeda Origem Conta Contábil)"/>
    <s v="NOV/2010"/>
    <n v="78241.69"/>
  </r>
  <r>
    <x v="0"/>
    <x v="2"/>
    <s v="2010CORRENTES"/>
    <x v="0"/>
    <s v="2010LIQUIDADAS"/>
    <s v="LIQUIDADASFUNC DA EDUCACAO "/>
    <s v="2992"/>
    <x v="1"/>
    <s v="3"/>
    <x v="1"/>
    <s v="DESPESA"/>
    <s v="25"/>
    <x v="0"/>
    <s v="Movimento (Moeda Origem Conta Contábil)"/>
    <s v="DEZ/2010"/>
    <n v="1245330.98"/>
  </r>
  <r>
    <x v="0"/>
    <x v="2"/>
    <s v="2010CAPITAL"/>
    <x v="0"/>
    <s v="2010LIQUIDADAS"/>
    <s v="LIQUIDADASFUNC DA EDUCACAO "/>
    <s v="2992"/>
    <x v="1"/>
    <s v="4"/>
    <x v="0"/>
    <s v="DESPESA"/>
    <s v="25"/>
    <x v="0"/>
    <s v="Movimento (Moeda Origem Conta Contábil)"/>
    <s v="DEZ/2010"/>
    <n v="48875.12"/>
  </r>
  <r>
    <x v="0"/>
    <x v="6"/>
    <s v="2010CORRENTES"/>
    <x v="0"/>
    <s v="2010LIQUIDADAS"/>
    <s v="LIQUIDADASASSISTENCIA "/>
    <s v="2994"/>
    <x v="2"/>
    <s v="3"/>
    <x v="1"/>
    <s v="DESPESA"/>
    <s v="25"/>
    <x v="0"/>
    <s v="Movimento (Moeda Origem Conta Contábil)"/>
    <s v="SET/2010"/>
    <n v="255"/>
  </r>
  <r>
    <x v="0"/>
    <x v="0"/>
    <s v="2010CORRENTES"/>
    <x v="0"/>
    <s v="2010LIQUIDADAS"/>
    <s v="LIQUIDADASASSISTENCIA "/>
    <s v="2994"/>
    <x v="2"/>
    <s v="3"/>
    <x v="1"/>
    <s v="DESPESA"/>
    <s v="25"/>
    <x v="0"/>
    <s v="Movimento (Moeda Origem Conta Contábil)"/>
    <s v="OUT/2010"/>
    <n v="374"/>
  </r>
  <r>
    <x v="0"/>
    <x v="1"/>
    <s v="2010CORRENTES"/>
    <x v="0"/>
    <s v="2010LIQUIDADAS"/>
    <s v="LIQUIDADASASSISTENCIA "/>
    <s v="2994"/>
    <x v="2"/>
    <s v="3"/>
    <x v="1"/>
    <s v="DESPESA"/>
    <s v="25"/>
    <x v="0"/>
    <s v="Movimento (Moeda Origem Conta Contábil)"/>
    <s v="NOV/2010"/>
    <n v="3909"/>
  </r>
  <r>
    <x v="0"/>
    <x v="2"/>
    <s v="2010CORRENTES"/>
    <x v="0"/>
    <s v="2010LIQUIDADAS"/>
    <s v="LIQUIDADASASSISTENCIA "/>
    <s v="2994"/>
    <x v="2"/>
    <s v="3"/>
    <x v="1"/>
    <s v="DESPESA"/>
    <s v="25"/>
    <x v="0"/>
    <s v="Movimento (Moeda Origem Conta Contábil)"/>
    <s v="DEZ/2010"/>
    <n v="167695.6"/>
  </r>
  <r>
    <x v="0"/>
    <x v="5"/>
    <s v="2010CORRENTES"/>
    <x v="0"/>
    <s v="2010LIQUIDADAS"/>
    <s v="LIQUIDADASCAPACITACAO "/>
    <s v="4572"/>
    <x v="3"/>
    <s v="3"/>
    <x v="1"/>
    <s v="DESPESA"/>
    <s v="25"/>
    <x v="0"/>
    <s v="Movimento (Moeda Origem Conta Contábil)"/>
    <s v="AGO/2010"/>
    <n v="1780"/>
  </r>
  <r>
    <x v="0"/>
    <x v="6"/>
    <s v="2010CAPITAL"/>
    <x v="0"/>
    <s v="2010LIQUIDADAS"/>
    <s v="LIQUIDADASACERVO "/>
    <s v="6301"/>
    <x v="4"/>
    <s v="4"/>
    <x v="0"/>
    <s v="DESPESA"/>
    <s v="25"/>
    <x v="0"/>
    <s v="Movimento (Moeda Origem Conta Contábil)"/>
    <s v="SET/2010"/>
    <n v="38.36"/>
  </r>
  <r>
    <x v="0"/>
    <x v="0"/>
    <s v="2010CAPITAL"/>
    <x v="0"/>
    <s v="2010LIQUIDADAS"/>
    <s v="LIQUIDADASACERVO "/>
    <s v="6301"/>
    <x v="4"/>
    <s v="4"/>
    <x v="0"/>
    <s v="DESPESA"/>
    <s v="25"/>
    <x v="0"/>
    <s v="Movimento (Moeda Origem Conta Contábil)"/>
    <s v="OUT/2010"/>
    <n v="10842.8"/>
  </r>
  <r>
    <x v="0"/>
    <x v="1"/>
    <s v="2010CAPITAL"/>
    <x v="0"/>
    <s v="2010LIQUIDADAS"/>
    <s v="LIQUIDADASACERVO "/>
    <s v="6301"/>
    <x v="4"/>
    <s v="4"/>
    <x v="0"/>
    <s v="DESPESA"/>
    <s v="25"/>
    <x v="0"/>
    <s v="Movimento (Moeda Origem Conta Contábil)"/>
    <s v="NOV/2010"/>
    <n v="3791.22"/>
  </r>
  <r>
    <x v="0"/>
    <x v="2"/>
    <s v="2010CAPITAL"/>
    <x v="0"/>
    <s v="2010LIQUIDADAS"/>
    <s v="LIQUIDADASACERVO "/>
    <s v="6301"/>
    <x v="4"/>
    <s v="4"/>
    <x v="0"/>
    <s v="DESPESA"/>
    <s v="25"/>
    <x v="0"/>
    <s v="Movimento (Moeda Origem Conta Contábil)"/>
    <s v="DEZ/2010"/>
    <n v="65399.07"/>
  </r>
  <r>
    <x v="0"/>
    <x v="5"/>
    <s v="2010CORRENTES"/>
    <x v="0"/>
    <s v="2010LIQUIDADAS"/>
    <s v="LIQUIDADASFOMENTO AO DESENV"/>
    <s v="6380"/>
    <x v="5"/>
    <s v="3"/>
    <x v="1"/>
    <s v="DESPESA"/>
    <s v="25"/>
    <x v="0"/>
    <s v="Movimento (Moeda Origem Conta Contábil)"/>
    <s v="AGO/2010"/>
    <n v="20709.490000000002"/>
  </r>
  <r>
    <x v="0"/>
    <x v="6"/>
    <s v="2010CORRENTES"/>
    <x v="0"/>
    <s v="2010LIQUIDADAS"/>
    <s v="LIQUIDADASFOMENTO AO DESENV"/>
    <s v="6380"/>
    <x v="5"/>
    <s v="3"/>
    <x v="1"/>
    <s v="DESPESA"/>
    <s v="25"/>
    <x v="0"/>
    <s v="Movimento (Moeda Origem Conta Contábil)"/>
    <s v="SET/2010"/>
    <n v="16504.580000000002"/>
  </r>
  <r>
    <x v="0"/>
    <x v="2"/>
    <s v="2010CORRENTES"/>
    <x v="0"/>
    <s v="2010LIQUIDADAS"/>
    <s v="LIQUIDADASFOMENTO AO DESENV"/>
    <s v="6380"/>
    <x v="5"/>
    <s v="3"/>
    <x v="1"/>
    <s v="DESPESA"/>
    <s v="25"/>
    <x v="0"/>
    <s v="Movimento (Moeda Origem Conta Contábil)"/>
    <s v="DEZ/2010"/>
    <n v="43981.599999999999"/>
  </r>
  <r>
    <x v="0"/>
    <x v="2"/>
    <s v="2010CAPITAL"/>
    <x v="0"/>
    <s v="2010LIQUIDADAS"/>
    <s v="LIQUIDADASFOMENTO AO DESENV"/>
    <s v="6380"/>
    <x v="5"/>
    <s v="4"/>
    <x v="0"/>
    <s v="DESPESA"/>
    <s v="25"/>
    <x v="0"/>
    <s v="Movimento (Moeda Origem Conta Contábil)"/>
    <s v="DEZ/2010"/>
    <n v="1584.97"/>
  </r>
  <r>
    <x v="0"/>
    <x v="2"/>
    <s v="2010CAPITAL"/>
    <x v="0"/>
    <s v="2010LIQUIDADAS"/>
    <s v="LIQUIDADASREESTRUTURACAO DA REDE "/>
    <s v="8650"/>
    <x v="6"/>
    <s v="4"/>
    <x v="0"/>
    <s v="DESPESA"/>
    <s v="25"/>
    <x v="0"/>
    <s v="Movimento (Moeda Origem Conta Contábil)"/>
    <s v="DEZ/2010"/>
    <n v="92082"/>
  </r>
  <r>
    <x v="1"/>
    <x v="2"/>
    <s v="2011CAPITAL"/>
    <x v="0"/>
    <s v="2011LIQUIDADAS"/>
    <s v="LIQUIDADASEXPANSAO"/>
    <s v="1H10"/>
    <x v="0"/>
    <s v="4"/>
    <x v="0"/>
    <s v="DESPESA"/>
    <s v="25"/>
    <x v="0"/>
    <s v="Movimento (Moeda Origem Conta Contábil)"/>
    <s v="DEZ/2011"/>
    <n v="2059880.76"/>
  </r>
  <r>
    <x v="1"/>
    <x v="7"/>
    <s v="2011CAPITAL"/>
    <x v="1"/>
    <s v="2011RAP"/>
    <s v="RAPEXPANSAO"/>
    <s v="1H10"/>
    <x v="0"/>
    <s v="4"/>
    <x v="0"/>
    <s v="RESTOS A PAGAR"/>
    <s v="35"/>
    <x v="1"/>
    <s v="Movimento (Moeda Origem Conta Contábil)"/>
    <s v="000/2011"/>
    <n v="2522.58"/>
  </r>
  <r>
    <x v="1"/>
    <x v="3"/>
    <s v="2011CAPITAL"/>
    <x v="1"/>
    <s v="2011RAP"/>
    <s v="RAPEXPANSAO"/>
    <s v="1H10"/>
    <x v="0"/>
    <s v="4"/>
    <x v="0"/>
    <s v="RESTOS A PAGAR"/>
    <s v="35"/>
    <x v="1"/>
    <s v="Movimento (Moeda Origem Conta Contábil)"/>
    <s v="JUN/2011"/>
    <n v="0"/>
  </r>
  <r>
    <x v="1"/>
    <x v="7"/>
    <s v="2011CAPITAL"/>
    <x v="1"/>
    <s v="2011RAP"/>
    <s v="RAPEXPANSAO"/>
    <s v="1H10"/>
    <x v="0"/>
    <s v="4"/>
    <x v="0"/>
    <s v="RESTOS A PAGAR"/>
    <s v="40"/>
    <x v="2"/>
    <s v="Movimento (Moeda Origem Conta Contábil)"/>
    <s v="000/2011"/>
    <n v="386792.68"/>
  </r>
  <r>
    <x v="1"/>
    <x v="2"/>
    <s v="2011CORRENTES"/>
    <x v="0"/>
    <s v="2011LIQUIDADAS"/>
    <s v="LIQUIDADASFOMENTO A PROJETOS "/>
    <s v="2095"/>
    <x v="7"/>
    <s v="3"/>
    <x v="1"/>
    <s v="DESPESA"/>
    <s v="25"/>
    <x v="0"/>
    <s v="Movimento (Moeda Origem Conta Contábil)"/>
    <s v="DEZ/2011"/>
    <n v="20000"/>
  </r>
  <r>
    <x v="1"/>
    <x v="8"/>
    <s v="2011CORRENTES"/>
    <x v="0"/>
    <s v="2011LIQUIDADAS"/>
    <s v="LIQUIDADASFUNC DA EDUCACAO "/>
    <s v="2992"/>
    <x v="1"/>
    <s v="3"/>
    <x v="1"/>
    <s v="DESPESA"/>
    <s v="25"/>
    <x v="0"/>
    <s v="Movimento (Moeda Origem Conta Contábil)"/>
    <s v="JAN/2011"/>
    <n v="950"/>
  </r>
  <r>
    <x v="1"/>
    <x v="9"/>
    <s v="2011CORRENTES"/>
    <x v="0"/>
    <s v="2011LIQUIDADAS"/>
    <s v="LIQUIDADASFUNC DA EDUCACAO "/>
    <s v="2992"/>
    <x v="1"/>
    <s v="3"/>
    <x v="1"/>
    <s v="DESPESA"/>
    <s v="25"/>
    <x v="0"/>
    <s v="Movimento (Moeda Origem Conta Contábil)"/>
    <s v="FEV/2011"/>
    <n v="54411.16"/>
  </r>
  <r>
    <x v="1"/>
    <x v="10"/>
    <s v="2011CORRENTES"/>
    <x v="0"/>
    <s v="2011LIQUIDADAS"/>
    <s v="LIQUIDADASFUNC DA EDUCACAO "/>
    <s v="2992"/>
    <x v="1"/>
    <s v="3"/>
    <x v="1"/>
    <s v="DESPESA"/>
    <s v="25"/>
    <x v="0"/>
    <s v="Movimento (Moeda Origem Conta Contábil)"/>
    <s v="MAR/2011"/>
    <n v="87261.02"/>
  </r>
  <r>
    <x v="1"/>
    <x v="11"/>
    <s v="2011CORRENTES"/>
    <x v="0"/>
    <s v="2011LIQUIDADAS"/>
    <s v="LIQUIDADASFUNC DA EDUCACAO "/>
    <s v="2992"/>
    <x v="1"/>
    <s v="3"/>
    <x v="1"/>
    <s v="DESPESA"/>
    <s v="25"/>
    <x v="0"/>
    <s v="Movimento (Moeda Origem Conta Contábil)"/>
    <s v="ABR/2011"/>
    <n v="69531.399999999994"/>
  </r>
  <r>
    <x v="1"/>
    <x v="12"/>
    <s v="2011CORRENTES"/>
    <x v="0"/>
    <s v="2011LIQUIDADAS"/>
    <s v="LIQUIDADASFUNC DA EDUCACAO "/>
    <s v="2992"/>
    <x v="1"/>
    <s v="3"/>
    <x v="1"/>
    <s v="DESPESA"/>
    <s v="25"/>
    <x v="0"/>
    <s v="Movimento (Moeda Origem Conta Contábil)"/>
    <s v="MAI/2011"/>
    <n v="161652.85999999999"/>
  </r>
  <r>
    <x v="1"/>
    <x v="3"/>
    <s v="2011CORRENTES"/>
    <x v="0"/>
    <s v="2011LIQUIDADAS"/>
    <s v="LIQUIDADASFUNC DA EDUCACAO "/>
    <s v="2992"/>
    <x v="1"/>
    <s v="3"/>
    <x v="1"/>
    <s v="DESPESA"/>
    <s v="25"/>
    <x v="0"/>
    <s v="Movimento (Moeda Origem Conta Contábil)"/>
    <s v="JUN/2011"/>
    <n v="85911.75"/>
  </r>
  <r>
    <x v="1"/>
    <x v="4"/>
    <s v="2011CORRENTES"/>
    <x v="0"/>
    <s v="2011LIQUIDADAS"/>
    <s v="LIQUIDADASFUNC DA EDUCACAO "/>
    <s v="2992"/>
    <x v="1"/>
    <s v="3"/>
    <x v="1"/>
    <s v="DESPESA"/>
    <s v="25"/>
    <x v="0"/>
    <s v="Movimento (Moeda Origem Conta Contábil)"/>
    <s v="JUL/2011"/>
    <n v="128556.73"/>
  </r>
  <r>
    <x v="1"/>
    <x v="5"/>
    <s v="2011CORRENTES"/>
    <x v="0"/>
    <s v="2011LIQUIDADAS"/>
    <s v="LIQUIDADASFUNC DA EDUCACAO "/>
    <s v="2992"/>
    <x v="1"/>
    <s v="3"/>
    <x v="1"/>
    <s v="DESPESA"/>
    <s v="25"/>
    <x v="0"/>
    <s v="Movimento (Moeda Origem Conta Contábil)"/>
    <s v="AGO/2011"/>
    <n v="110446.04"/>
  </r>
  <r>
    <x v="1"/>
    <x v="6"/>
    <s v="2011CORRENTES"/>
    <x v="0"/>
    <s v="2011LIQUIDADAS"/>
    <s v="LIQUIDADASFUNC DA EDUCACAO "/>
    <s v="2992"/>
    <x v="1"/>
    <s v="3"/>
    <x v="1"/>
    <s v="DESPESA"/>
    <s v="25"/>
    <x v="0"/>
    <s v="Movimento (Moeda Origem Conta Contábil)"/>
    <s v="SET/2011"/>
    <n v="105417.12"/>
  </r>
  <r>
    <x v="1"/>
    <x v="0"/>
    <s v="2011CORRENTES"/>
    <x v="0"/>
    <s v="2011LIQUIDADAS"/>
    <s v="LIQUIDADASFUNC DA EDUCACAO "/>
    <s v="2992"/>
    <x v="1"/>
    <s v="3"/>
    <x v="1"/>
    <s v="DESPESA"/>
    <s v="25"/>
    <x v="0"/>
    <s v="Movimento (Moeda Origem Conta Contábil)"/>
    <s v="OUT/2011"/>
    <n v="136561.42000000001"/>
  </r>
  <r>
    <x v="1"/>
    <x v="1"/>
    <s v="2011CORRENTES"/>
    <x v="0"/>
    <s v="2011LIQUIDADAS"/>
    <s v="LIQUIDADASFUNC DA EDUCACAO "/>
    <s v="2992"/>
    <x v="1"/>
    <s v="3"/>
    <x v="1"/>
    <s v="DESPESA"/>
    <s v="25"/>
    <x v="0"/>
    <s v="Movimento (Moeda Origem Conta Contábil)"/>
    <s v="NOV/2011"/>
    <n v="148403.84"/>
  </r>
  <r>
    <x v="1"/>
    <x v="2"/>
    <s v="2011CORRENTES"/>
    <x v="0"/>
    <s v="2011LIQUIDADAS"/>
    <s v="LIQUIDADASFUNC DA EDUCACAO "/>
    <s v="2992"/>
    <x v="1"/>
    <s v="3"/>
    <x v="1"/>
    <s v="DESPESA"/>
    <s v="25"/>
    <x v="0"/>
    <s v="Movimento (Moeda Origem Conta Contábil)"/>
    <s v="DEZ/2011"/>
    <n v="1023018.18"/>
  </r>
  <r>
    <x v="1"/>
    <x v="7"/>
    <s v="2011CORRENTES"/>
    <x v="1"/>
    <s v="2011RAP"/>
    <s v="RAPFUNC DA EDUCACAO "/>
    <s v="2992"/>
    <x v="1"/>
    <s v="3"/>
    <x v="1"/>
    <s v="RESTOS A PAGAR"/>
    <s v="35"/>
    <x v="1"/>
    <s v="Movimento (Moeda Origem Conta Contábil)"/>
    <s v="000/2011"/>
    <n v="39051.699999999997"/>
  </r>
  <r>
    <x v="1"/>
    <x v="8"/>
    <s v="2011CORRENTES"/>
    <x v="1"/>
    <s v="2011RAP"/>
    <s v="RAPFUNC DA EDUCACAO "/>
    <s v="2992"/>
    <x v="1"/>
    <s v="3"/>
    <x v="1"/>
    <s v="RESTOS A PAGAR"/>
    <s v="35"/>
    <x v="1"/>
    <s v="Movimento (Moeda Origem Conta Contábil)"/>
    <s v="JAN/2011"/>
    <n v="0"/>
  </r>
  <r>
    <x v="1"/>
    <x v="3"/>
    <s v="2011CORRENTES"/>
    <x v="1"/>
    <s v="2011RAP"/>
    <s v="RAPFUNC DA EDUCACAO "/>
    <s v="2992"/>
    <x v="1"/>
    <s v="3"/>
    <x v="1"/>
    <s v="RESTOS A PAGAR"/>
    <s v="35"/>
    <x v="1"/>
    <s v="Movimento (Moeda Origem Conta Contábil)"/>
    <s v="JUN/2011"/>
    <n v="0"/>
  </r>
  <r>
    <x v="1"/>
    <x v="7"/>
    <s v="2011CORRENTES"/>
    <x v="1"/>
    <s v="2011RAP"/>
    <s v="RAPFUNC DA EDUCACAO "/>
    <s v="2992"/>
    <x v="1"/>
    <s v="3"/>
    <x v="1"/>
    <s v="RESTOS A PAGAR"/>
    <s v="40"/>
    <x v="2"/>
    <s v="Movimento (Moeda Origem Conta Contábil)"/>
    <s v="000/2011"/>
    <n v="553518.84"/>
  </r>
  <r>
    <x v="1"/>
    <x v="12"/>
    <s v="2011CAPITAL"/>
    <x v="0"/>
    <s v="2011LIQUIDADAS"/>
    <s v="LIQUIDADASFUNC DA EDUCACAO "/>
    <s v="2992"/>
    <x v="1"/>
    <s v="4"/>
    <x v="0"/>
    <s v="DESPESA"/>
    <s v="25"/>
    <x v="0"/>
    <s v="Movimento (Moeda Origem Conta Contábil)"/>
    <s v="MAI/2011"/>
    <n v="60808.05"/>
  </r>
  <r>
    <x v="1"/>
    <x v="3"/>
    <s v="2011CAPITAL"/>
    <x v="0"/>
    <s v="2011LIQUIDADAS"/>
    <s v="LIQUIDADASFUNC DA EDUCACAO "/>
    <s v="2992"/>
    <x v="1"/>
    <s v="4"/>
    <x v="0"/>
    <s v="DESPESA"/>
    <s v="25"/>
    <x v="0"/>
    <s v="Movimento (Moeda Origem Conta Contábil)"/>
    <s v="JUN/2011"/>
    <n v="41761.82"/>
  </r>
  <r>
    <x v="1"/>
    <x v="4"/>
    <s v="2011CAPITAL"/>
    <x v="0"/>
    <s v="2011LIQUIDADAS"/>
    <s v="LIQUIDADASFUNC DA EDUCACAO "/>
    <s v="2992"/>
    <x v="1"/>
    <s v="4"/>
    <x v="0"/>
    <s v="DESPESA"/>
    <s v="25"/>
    <x v="0"/>
    <s v="Movimento (Moeda Origem Conta Contábil)"/>
    <s v="JUL/2011"/>
    <n v="27185"/>
  </r>
  <r>
    <x v="1"/>
    <x v="0"/>
    <s v="2011CAPITAL"/>
    <x v="0"/>
    <s v="2011LIQUIDADAS"/>
    <s v="LIQUIDADASFUNC DA EDUCACAO "/>
    <s v="2992"/>
    <x v="1"/>
    <s v="4"/>
    <x v="0"/>
    <s v="DESPESA"/>
    <s v="25"/>
    <x v="0"/>
    <s v="Movimento (Moeda Origem Conta Contábil)"/>
    <s v="OUT/2011"/>
    <n v="15217"/>
  </r>
  <r>
    <x v="1"/>
    <x v="1"/>
    <s v="2011CAPITAL"/>
    <x v="0"/>
    <s v="2011LIQUIDADAS"/>
    <s v="LIQUIDADASFUNC DA EDUCACAO "/>
    <s v="2992"/>
    <x v="1"/>
    <s v="4"/>
    <x v="0"/>
    <s v="DESPESA"/>
    <s v="25"/>
    <x v="0"/>
    <s v="Movimento (Moeda Origem Conta Contábil)"/>
    <s v="NOV/2011"/>
    <n v="23524.98"/>
  </r>
  <r>
    <x v="1"/>
    <x v="2"/>
    <s v="2011CAPITAL"/>
    <x v="0"/>
    <s v="2011LIQUIDADAS"/>
    <s v="LIQUIDADASFUNC DA EDUCACAO "/>
    <s v="2992"/>
    <x v="1"/>
    <s v="4"/>
    <x v="0"/>
    <s v="DESPESA"/>
    <s v="25"/>
    <x v="0"/>
    <s v="Movimento (Moeda Origem Conta Contábil)"/>
    <s v="DEZ/2011"/>
    <n v="459032.61"/>
  </r>
  <r>
    <x v="1"/>
    <x v="7"/>
    <s v="2011CAPITAL"/>
    <x v="1"/>
    <s v="2011RAP"/>
    <s v="RAPFUNC DA EDUCACAO "/>
    <s v="2992"/>
    <x v="1"/>
    <s v="4"/>
    <x v="0"/>
    <s v="RESTOS A PAGAR"/>
    <s v="40"/>
    <x v="2"/>
    <s v="Movimento (Moeda Origem Conta Contábil)"/>
    <s v="000/2011"/>
    <n v="24437.56"/>
  </r>
  <r>
    <x v="1"/>
    <x v="11"/>
    <s v="2011CORRENTES"/>
    <x v="0"/>
    <s v="2011LIQUIDADAS"/>
    <s v="LIQUIDADASASSISTENCIA "/>
    <s v="2994"/>
    <x v="2"/>
    <s v="3"/>
    <x v="1"/>
    <s v="DESPESA"/>
    <s v="25"/>
    <x v="0"/>
    <s v="Movimento (Moeda Origem Conta Contábil)"/>
    <s v="ABR/2011"/>
    <n v="5896.5"/>
  </r>
  <r>
    <x v="1"/>
    <x v="12"/>
    <s v="2011CORRENTES"/>
    <x v="0"/>
    <s v="2011LIQUIDADAS"/>
    <s v="LIQUIDADASASSISTENCIA "/>
    <s v="2994"/>
    <x v="2"/>
    <s v="3"/>
    <x v="1"/>
    <s v="DESPESA"/>
    <s v="25"/>
    <x v="0"/>
    <s v="Movimento (Moeda Origem Conta Contábil)"/>
    <s v="MAI/2011"/>
    <n v="7382.5"/>
  </r>
  <r>
    <x v="1"/>
    <x v="3"/>
    <s v="2011CORRENTES"/>
    <x v="0"/>
    <s v="2011LIQUIDADAS"/>
    <s v="LIQUIDADASASSISTENCIA "/>
    <s v="2994"/>
    <x v="2"/>
    <s v="3"/>
    <x v="1"/>
    <s v="DESPESA"/>
    <s v="25"/>
    <x v="0"/>
    <s v="Movimento (Moeda Origem Conta Contábil)"/>
    <s v="JUN/2011"/>
    <n v="7081.5"/>
  </r>
  <r>
    <x v="1"/>
    <x v="4"/>
    <s v="2011CORRENTES"/>
    <x v="0"/>
    <s v="2011LIQUIDADAS"/>
    <s v="LIQUIDADASASSISTENCIA "/>
    <s v="2994"/>
    <x v="2"/>
    <s v="3"/>
    <x v="1"/>
    <s v="DESPESA"/>
    <s v="25"/>
    <x v="0"/>
    <s v="Movimento (Moeda Origem Conta Contábil)"/>
    <s v="JUL/2011"/>
    <n v="6180.18"/>
  </r>
  <r>
    <x v="1"/>
    <x v="5"/>
    <s v="2011CORRENTES"/>
    <x v="0"/>
    <s v="2011LIQUIDADAS"/>
    <s v="LIQUIDADASASSISTENCIA "/>
    <s v="2994"/>
    <x v="2"/>
    <s v="3"/>
    <x v="1"/>
    <s v="DESPESA"/>
    <s v="25"/>
    <x v="0"/>
    <s v="Movimento (Moeda Origem Conta Contábil)"/>
    <s v="AGO/2011"/>
    <n v="23526.35"/>
  </r>
  <r>
    <x v="1"/>
    <x v="6"/>
    <s v="2011CORRENTES"/>
    <x v="0"/>
    <s v="2011LIQUIDADAS"/>
    <s v="LIQUIDADASASSISTENCIA "/>
    <s v="2994"/>
    <x v="2"/>
    <s v="3"/>
    <x v="1"/>
    <s v="DESPESA"/>
    <s v="25"/>
    <x v="0"/>
    <s v="Movimento (Moeda Origem Conta Contábil)"/>
    <s v="SET/2011"/>
    <n v="3052.5"/>
  </r>
  <r>
    <x v="1"/>
    <x v="0"/>
    <s v="2011CORRENTES"/>
    <x v="0"/>
    <s v="2011LIQUIDADAS"/>
    <s v="LIQUIDADASASSISTENCIA "/>
    <s v="2994"/>
    <x v="2"/>
    <s v="3"/>
    <x v="1"/>
    <s v="DESPESA"/>
    <s v="25"/>
    <x v="0"/>
    <s v="Movimento (Moeda Origem Conta Contábil)"/>
    <s v="OUT/2011"/>
    <n v="24485"/>
  </r>
  <r>
    <x v="1"/>
    <x v="1"/>
    <s v="2011CORRENTES"/>
    <x v="0"/>
    <s v="2011LIQUIDADAS"/>
    <s v="LIQUIDADASASSISTENCIA "/>
    <s v="2994"/>
    <x v="2"/>
    <s v="3"/>
    <x v="1"/>
    <s v="DESPESA"/>
    <s v="25"/>
    <x v="0"/>
    <s v="Movimento (Moeda Origem Conta Contábil)"/>
    <s v="NOV/2011"/>
    <n v="46255"/>
  </r>
  <r>
    <x v="1"/>
    <x v="2"/>
    <s v="2011CORRENTES"/>
    <x v="0"/>
    <s v="2011LIQUIDADAS"/>
    <s v="LIQUIDADASASSISTENCIA "/>
    <s v="2994"/>
    <x v="2"/>
    <s v="3"/>
    <x v="1"/>
    <s v="DESPESA"/>
    <s v="25"/>
    <x v="0"/>
    <s v="Movimento (Moeda Origem Conta Contábil)"/>
    <s v="DEZ/2011"/>
    <n v="237418.61"/>
  </r>
  <r>
    <x v="1"/>
    <x v="7"/>
    <s v="2011CORRENTES"/>
    <x v="1"/>
    <s v="2011RAP"/>
    <s v="RAPASSISTENCIA "/>
    <s v="2994"/>
    <x v="2"/>
    <s v="3"/>
    <x v="1"/>
    <s v="RESTOS A PAGAR"/>
    <s v="40"/>
    <x v="2"/>
    <s v="Movimento (Moeda Origem Conta Contábil)"/>
    <s v="000/2011"/>
    <n v="81353.8"/>
  </r>
  <r>
    <x v="1"/>
    <x v="3"/>
    <s v="2011CORRENTES"/>
    <x v="0"/>
    <s v="2011LIQUIDADAS"/>
    <s v="LIQUIDADASCAPACITACAO "/>
    <s v="4572"/>
    <x v="3"/>
    <s v="3"/>
    <x v="1"/>
    <s v="DESPESA"/>
    <s v="25"/>
    <x v="0"/>
    <s v="Movimento (Moeda Origem Conta Contábil)"/>
    <s v="JUN/2011"/>
    <n v="144.08000000000001"/>
  </r>
  <r>
    <x v="1"/>
    <x v="1"/>
    <s v="2011CORRENTES"/>
    <x v="0"/>
    <s v="2011LIQUIDADAS"/>
    <s v="LIQUIDADASCAPACITACAO "/>
    <s v="4572"/>
    <x v="3"/>
    <s v="3"/>
    <x v="1"/>
    <s v="DESPESA"/>
    <s v="25"/>
    <x v="0"/>
    <s v="Movimento (Moeda Origem Conta Contábil)"/>
    <s v="NOV/2011"/>
    <n v="796"/>
  </r>
  <r>
    <x v="1"/>
    <x v="2"/>
    <s v="2011CORRENTES"/>
    <x v="0"/>
    <s v="2011LIQUIDADAS"/>
    <s v="LIQUIDADASCAPACITACAO "/>
    <s v="4572"/>
    <x v="3"/>
    <s v="3"/>
    <x v="1"/>
    <s v="DESPESA"/>
    <s v="25"/>
    <x v="0"/>
    <s v="Movimento (Moeda Origem Conta Contábil)"/>
    <s v="DEZ/2011"/>
    <n v="6044.4"/>
  </r>
  <r>
    <x v="1"/>
    <x v="4"/>
    <s v="2011CAPITAL"/>
    <x v="0"/>
    <s v="2011LIQUIDADAS"/>
    <s v="LIQUIDADASACERVO "/>
    <s v="6301"/>
    <x v="4"/>
    <s v="4"/>
    <x v="0"/>
    <s v="DESPESA"/>
    <s v="25"/>
    <x v="0"/>
    <s v="Movimento (Moeda Origem Conta Contábil)"/>
    <s v="JUL/2011"/>
    <n v="265"/>
  </r>
  <r>
    <x v="1"/>
    <x v="0"/>
    <s v="2011CAPITAL"/>
    <x v="0"/>
    <s v="2011LIQUIDADAS"/>
    <s v="LIQUIDADASACERVO "/>
    <s v="6301"/>
    <x v="4"/>
    <s v="4"/>
    <x v="0"/>
    <s v="DESPESA"/>
    <s v="25"/>
    <x v="0"/>
    <s v="Movimento (Moeda Origem Conta Contábil)"/>
    <s v="OUT/2011"/>
    <n v="57294.75"/>
  </r>
  <r>
    <x v="1"/>
    <x v="1"/>
    <s v="2011CAPITAL"/>
    <x v="0"/>
    <s v="2011LIQUIDADAS"/>
    <s v="LIQUIDADASACERVO "/>
    <s v="6301"/>
    <x v="4"/>
    <s v="4"/>
    <x v="0"/>
    <s v="DESPESA"/>
    <s v="25"/>
    <x v="0"/>
    <s v="Movimento (Moeda Origem Conta Contábil)"/>
    <s v="NOV/2011"/>
    <n v="24336.41"/>
  </r>
  <r>
    <x v="1"/>
    <x v="2"/>
    <s v="2011CAPITAL"/>
    <x v="0"/>
    <s v="2011LIQUIDADAS"/>
    <s v="LIQUIDADASACERVO "/>
    <s v="6301"/>
    <x v="4"/>
    <s v="4"/>
    <x v="0"/>
    <s v="DESPESA"/>
    <s v="25"/>
    <x v="0"/>
    <s v="Movimento (Moeda Origem Conta Contábil)"/>
    <s v="DEZ/2011"/>
    <n v="127749.83"/>
  </r>
  <r>
    <x v="1"/>
    <x v="7"/>
    <s v="2011CAPITAL"/>
    <x v="1"/>
    <s v="2011RAP"/>
    <s v="RAPACERVO "/>
    <s v="6301"/>
    <x v="4"/>
    <s v="4"/>
    <x v="0"/>
    <s v="RESTOS A PAGAR"/>
    <s v="40"/>
    <x v="2"/>
    <s v="Movimento (Moeda Origem Conta Contábil)"/>
    <s v="000/2011"/>
    <n v="30073.06"/>
  </r>
  <r>
    <x v="1"/>
    <x v="4"/>
    <s v="2011CORRENTES"/>
    <x v="0"/>
    <s v="2011LIQUIDADAS"/>
    <s v="LIQUIDADASCAPACITACAO "/>
    <s v="6358"/>
    <x v="3"/>
    <s v="3"/>
    <x v="1"/>
    <s v="DESPESA"/>
    <s v="25"/>
    <x v="0"/>
    <s v="Movimento (Moeda Origem Conta Contábil)"/>
    <s v="JUL/2011"/>
    <n v="7991.5"/>
  </r>
  <r>
    <x v="1"/>
    <x v="0"/>
    <s v="2011CORRENTES"/>
    <x v="0"/>
    <s v="2011LIQUIDADAS"/>
    <s v="LIQUIDADASCAPACITACAO "/>
    <s v="6358"/>
    <x v="3"/>
    <s v="3"/>
    <x v="1"/>
    <s v="DESPESA"/>
    <s v="25"/>
    <x v="0"/>
    <s v="Movimento (Moeda Origem Conta Contábil)"/>
    <s v="OUT/2011"/>
    <n v="289.98"/>
  </r>
  <r>
    <x v="1"/>
    <x v="1"/>
    <s v="2011CORRENTES"/>
    <x v="0"/>
    <s v="2011LIQUIDADAS"/>
    <s v="LIQUIDADASCAPACITACAO "/>
    <s v="6358"/>
    <x v="3"/>
    <s v="3"/>
    <x v="1"/>
    <s v="DESPESA"/>
    <s v="25"/>
    <x v="0"/>
    <s v="Movimento (Moeda Origem Conta Contábil)"/>
    <s v="NOV/2011"/>
    <n v="3200"/>
  </r>
  <r>
    <x v="1"/>
    <x v="2"/>
    <s v="2011CORRENTES"/>
    <x v="0"/>
    <s v="2011LIQUIDADAS"/>
    <s v="LIQUIDADASCAPACITACAO "/>
    <s v="6358"/>
    <x v="3"/>
    <s v="3"/>
    <x v="1"/>
    <s v="DESPESA"/>
    <s v="25"/>
    <x v="0"/>
    <s v="Movimento (Moeda Origem Conta Contábil)"/>
    <s v="DEZ/2011"/>
    <n v="103131.24"/>
  </r>
  <r>
    <x v="1"/>
    <x v="5"/>
    <s v="2011CAPITAL"/>
    <x v="0"/>
    <s v="2011LIQUIDADAS"/>
    <s v="LIQUIDADASCAPACITACAO "/>
    <s v="6358"/>
    <x v="3"/>
    <s v="4"/>
    <x v="0"/>
    <s v="DESPESA"/>
    <s v="25"/>
    <x v="0"/>
    <s v="Movimento (Moeda Origem Conta Contábil)"/>
    <s v="AGO/2011"/>
    <n v="1105.45"/>
  </r>
  <r>
    <x v="1"/>
    <x v="6"/>
    <s v="2011CAPITAL"/>
    <x v="0"/>
    <s v="2011LIQUIDADAS"/>
    <s v="LIQUIDADASCAPACITACAO "/>
    <s v="6358"/>
    <x v="3"/>
    <s v="4"/>
    <x v="0"/>
    <s v="DESPESA"/>
    <s v="25"/>
    <x v="0"/>
    <s v="Movimento (Moeda Origem Conta Contábil)"/>
    <s v="SET/2011"/>
    <n v="1194.98"/>
  </r>
  <r>
    <x v="1"/>
    <x v="2"/>
    <s v="2011CAPITAL"/>
    <x v="0"/>
    <s v="2011LIQUIDADAS"/>
    <s v="LIQUIDADASCAPACITACAO "/>
    <s v="6358"/>
    <x v="3"/>
    <s v="4"/>
    <x v="0"/>
    <s v="DESPESA"/>
    <s v="25"/>
    <x v="0"/>
    <s v="Movimento (Moeda Origem Conta Contábil)"/>
    <s v="DEZ/2011"/>
    <n v="57800"/>
  </r>
  <r>
    <x v="1"/>
    <x v="7"/>
    <s v="2011CORRENTES"/>
    <x v="1"/>
    <s v="2011RAP"/>
    <s v="RAPFOMENTO AO DESENV"/>
    <s v="6380"/>
    <x v="5"/>
    <s v="3"/>
    <x v="1"/>
    <s v="RESTOS A PAGAR"/>
    <s v="35"/>
    <x v="1"/>
    <s v="Movimento (Moeda Origem Conta Contábil)"/>
    <s v="000/2011"/>
    <n v="14000"/>
  </r>
  <r>
    <x v="1"/>
    <x v="7"/>
    <s v="2011CORRENTES"/>
    <x v="1"/>
    <s v="2011RAP"/>
    <s v="RAPFOMENTO AO DESENV"/>
    <s v="6380"/>
    <x v="5"/>
    <s v="3"/>
    <x v="1"/>
    <s v="RESTOS A PAGAR"/>
    <s v="40"/>
    <x v="2"/>
    <s v="Movimento (Moeda Origem Conta Contábil)"/>
    <s v="000/2011"/>
    <n v="13030"/>
  </r>
  <r>
    <x v="1"/>
    <x v="4"/>
    <s v="2011CAPITAL"/>
    <x v="0"/>
    <s v="2011LIQUIDADAS"/>
    <s v="LIQUIDADASFOMENTO AO DESENV"/>
    <s v="6380"/>
    <x v="5"/>
    <s v="4"/>
    <x v="0"/>
    <s v="DESPESA"/>
    <s v="25"/>
    <x v="0"/>
    <s v="Movimento (Moeda Origem Conta Contábil)"/>
    <s v="JUL/2011"/>
    <n v="28436.799999999999"/>
  </r>
  <r>
    <x v="1"/>
    <x v="5"/>
    <s v="2011CAPITAL"/>
    <x v="0"/>
    <s v="2011LIQUIDADAS"/>
    <s v="LIQUIDADASFOMENTO AO DESENV"/>
    <s v="6380"/>
    <x v="5"/>
    <s v="4"/>
    <x v="0"/>
    <s v="DESPESA"/>
    <s v="25"/>
    <x v="0"/>
    <s v="Movimento (Moeda Origem Conta Contábil)"/>
    <s v="AGO/2011"/>
    <n v="18411.5"/>
  </r>
  <r>
    <x v="1"/>
    <x v="6"/>
    <s v="2011CAPITAL"/>
    <x v="0"/>
    <s v="2011LIQUIDADAS"/>
    <s v="LIQUIDADASFOMENTO AO DESENV"/>
    <s v="6380"/>
    <x v="5"/>
    <s v="4"/>
    <x v="0"/>
    <s v="DESPESA"/>
    <s v="25"/>
    <x v="0"/>
    <s v="Movimento (Moeda Origem Conta Contábil)"/>
    <s v="SET/2011"/>
    <n v="865"/>
  </r>
  <r>
    <x v="1"/>
    <x v="7"/>
    <s v="2011CAPITAL"/>
    <x v="1"/>
    <s v="2011RAP"/>
    <s v="RAPFOMENTO AO DESENV"/>
    <s v="6380"/>
    <x v="5"/>
    <s v="4"/>
    <x v="0"/>
    <s v="RESTOS A PAGAR"/>
    <s v="35"/>
    <x v="1"/>
    <s v="Movimento (Moeda Origem Conta Contábil)"/>
    <s v="000/2011"/>
    <n v="124.97"/>
  </r>
  <r>
    <x v="1"/>
    <x v="7"/>
    <s v="2011CAPITAL"/>
    <x v="1"/>
    <s v="2011RAP"/>
    <s v="RAPFOMENTO AO DESENV"/>
    <s v="6380"/>
    <x v="5"/>
    <s v="4"/>
    <x v="0"/>
    <s v="RESTOS A PAGAR"/>
    <s v="40"/>
    <x v="2"/>
    <s v="Movimento (Moeda Origem Conta Contábil)"/>
    <s v="000/2011"/>
    <n v="730"/>
  </r>
  <r>
    <x v="1"/>
    <x v="3"/>
    <s v="2011CAPITAL"/>
    <x v="0"/>
    <s v="2011LIQUIDADAS"/>
    <s v="LIQUIDADASREESTRUTURACAO DA REDE "/>
    <s v="8650"/>
    <x v="6"/>
    <s v="4"/>
    <x v="0"/>
    <s v="DESPESA"/>
    <s v="25"/>
    <x v="0"/>
    <s v="Movimento (Moeda Origem Conta Contábil)"/>
    <s v="JUN/2011"/>
    <n v="3000"/>
  </r>
  <r>
    <x v="1"/>
    <x v="4"/>
    <s v="2011CAPITAL"/>
    <x v="0"/>
    <s v="2011LIQUIDADAS"/>
    <s v="LIQUIDADASREESTRUTURACAO DA REDE "/>
    <s v="8650"/>
    <x v="6"/>
    <s v="4"/>
    <x v="0"/>
    <s v="DESPESA"/>
    <s v="25"/>
    <x v="0"/>
    <s v="Movimento (Moeda Origem Conta Contábil)"/>
    <s v="JUL/2011"/>
    <n v="6421.5"/>
  </r>
  <r>
    <x v="1"/>
    <x v="5"/>
    <s v="2011CAPITAL"/>
    <x v="0"/>
    <s v="2011LIQUIDADAS"/>
    <s v="LIQUIDADASREESTRUTURACAO DA REDE "/>
    <s v="8650"/>
    <x v="6"/>
    <s v="4"/>
    <x v="0"/>
    <s v="DESPESA"/>
    <s v="25"/>
    <x v="0"/>
    <s v="Movimento (Moeda Origem Conta Contábil)"/>
    <s v="AGO/2011"/>
    <n v="75828.800000000003"/>
  </r>
  <r>
    <x v="1"/>
    <x v="6"/>
    <s v="2011CAPITAL"/>
    <x v="0"/>
    <s v="2011LIQUIDADAS"/>
    <s v="LIQUIDADASREESTRUTURACAO DA REDE "/>
    <s v="8650"/>
    <x v="6"/>
    <s v="4"/>
    <x v="0"/>
    <s v="DESPESA"/>
    <s v="25"/>
    <x v="0"/>
    <s v="Movimento (Moeda Origem Conta Contábil)"/>
    <s v="SET/2011"/>
    <n v="28469.86"/>
  </r>
  <r>
    <x v="1"/>
    <x v="0"/>
    <s v="2011CAPITAL"/>
    <x v="0"/>
    <s v="2011LIQUIDADAS"/>
    <s v="LIQUIDADASREESTRUTURACAO DA REDE "/>
    <s v="8650"/>
    <x v="6"/>
    <s v="4"/>
    <x v="0"/>
    <s v="DESPESA"/>
    <s v="25"/>
    <x v="0"/>
    <s v="Movimento (Moeda Origem Conta Contábil)"/>
    <s v="OUT/2011"/>
    <n v="124211"/>
  </r>
  <r>
    <x v="1"/>
    <x v="1"/>
    <s v="2011CAPITAL"/>
    <x v="0"/>
    <s v="2011LIQUIDADAS"/>
    <s v="LIQUIDADASREESTRUTURACAO DA REDE "/>
    <s v="8650"/>
    <x v="6"/>
    <s v="4"/>
    <x v="0"/>
    <s v="DESPESA"/>
    <s v="25"/>
    <x v="0"/>
    <s v="Movimento (Moeda Origem Conta Contábil)"/>
    <s v="NOV/2011"/>
    <n v="152438.76999999999"/>
  </r>
  <r>
    <x v="1"/>
    <x v="2"/>
    <s v="2011CAPITAL"/>
    <x v="0"/>
    <s v="2011LIQUIDADAS"/>
    <s v="LIQUIDADASREESTRUTURACAO DA REDE "/>
    <s v="8650"/>
    <x v="6"/>
    <s v="4"/>
    <x v="0"/>
    <s v="DESPESA"/>
    <s v="25"/>
    <x v="0"/>
    <s v="Movimento (Moeda Origem Conta Contábil)"/>
    <s v="DEZ/2011"/>
    <n v="1205763.8400000001"/>
  </r>
  <r>
    <x v="1"/>
    <x v="7"/>
    <s v="2011CAPITAL"/>
    <x v="1"/>
    <s v="2011RAP"/>
    <s v="RAPREESTRUTURACAO DA REDE "/>
    <s v="8650"/>
    <x v="6"/>
    <s v="4"/>
    <x v="0"/>
    <s v="RESTOS A PAGAR"/>
    <s v="40"/>
    <x v="2"/>
    <s v="Movimento (Moeda Origem Conta Contábil)"/>
    <s v="000/2011"/>
    <n v="46041"/>
  </r>
  <r>
    <x v="2"/>
    <x v="7"/>
    <s v="2012CAPITAL"/>
    <x v="1"/>
    <s v="2012RAP"/>
    <s v="RAPEXPANSAO"/>
    <s v="1H10"/>
    <x v="0"/>
    <s v="4"/>
    <x v="0"/>
    <s v="RESTOS A PAGAR"/>
    <s v="40"/>
    <x v="2"/>
    <s v="Movimento (Moeda Origem Conta Contábil)"/>
    <s v="000/2012"/>
    <n v="1029940.38"/>
  </r>
  <r>
    <x v="2"/>
    <x v="7"/>
    <s v="2012CORRENTES"/>
    <x v="1"/>
    <s v="2012RAP"/>
    <s v="RAPFOMENTO A PROJETOS "/>
    <s v="2095"/>
    <x v="7"/>
    <s v="3"/>
    <x v="1"/>
    <s v="RESTOS A PAGAR"/>
    <s v="40"/>
    <x v="2"/>
    <s v="Movimento (Moeda Origem Conta Contábil)"/>
    <s v="000/2012"/>
    <n v="10000"/>
  </r>
  <r>
    <x v="2"/>
    <x v="8"/>
    <s v="2012CORRENTES"/>
    <x v="0"/>
    <s v="2012LIQUIDADAS"/>
    <s v="LIQUIDADASFUNC DE INSTITUICOES "/>
    <s v="20RL"/>
    <x v="8"/>
    <s v="3"/>
    <x v="1"/>
    <s v="DESPESA"/>
    <s v="25"/>
    <x v="0"/>
    <s v="Movimento (Moeda Origem Conta Contábil)"/>
    <s v="JAN/2012"/>
    <n v="5054.62"/>
  </r>
  <r>
    <x v="2"/>
    <x v="9"/>
    <s v="2012CORRENTES"/>
    <x v="0"/>
    <s v="2012LIQUIDADAS"/>
    <s v="LIQUIDADASFUNC DE INSTITUICOES "/>
    <s v="20RL"/>
    <x v="8"/>
    <s v="3"/>
    <x v="1"/>
    <s v="DESPESA"/>
    <s v="25"/>
    <x v="0"/>
    <s v="Movimento (Moeda Origem Conta Contábil)"/>
    <s v="FEV/2012"/>
    <n v="84419.55"/>
  </r>
  <r>
    <x v="2"/>
    <x v="10"/>
    <s v="2012CORRENTES"/>
    <x v="0"/>
    <s v="2012LIQUIDADAS"/>
    <s v="LIQUIDADASFUNC DE INSTITUICOES "/>
    <s v="20RL"/>
    <x v="8"/>
    <s v="3"/>
    <x v="1"/>
    <s v="DESPESA"/>
    <s v="25"/>
    <x v="0"/>
    <s v="Movimento (Moeda Origem Conta Contábil)"/>
    <s v="MAR/2012"/>
    <n v="199433.09"/>
  </r>
  <r>
    <x v="2"/>
    <x v="11"/>
    <s v="2012CORRENTES"/>
    <x v="0"/>
    <s v="2012LIQUIDADAS"/>
    <s v="LIQUIDADASFUNC DE INSTITUICOES "/>
    <s v="20RL"/>
    <x v="8"/>
    <s v="3"/>
    <x v="1"/>
    <s v="DESPESA"/>
    <s v="25"/>
    <x v="0"/>
    <s v="Movimento (Moeda Origem Conta Contábil)"/>
    <s v="ABR/2012"/>
    <n v="119680.5"/>
  </r>
  <r>
    <x v="2"/>
    <x v="12"/>
    <s v="2012CORRENTES"/>
    <x v="0"/>
    <s v="2012LIQUIDADAS"/>
    <s v="LIQUIDADASFUNC DE INSTITUICOES "/>
    <s v="20RL"/>
    <x v="8"/>
    <s v="3"/>
    <x v="1"/>
    <s v="DESPESA"/>
    <s v="25"/>
    <x v="0"/>
    <s v="Movimento (Moeda Origem Conta Contábil)"/>
    <s v="MAI/2012"/>
    <n v="115604.69"/>
  </r>
  <r>
    <x v="2"/>
    <x v="3"/>
    <s v="2012CORRENTES"/>
    <x v="0"/>
    <s v="2012LIQUIDADAS"/>
    <s v="LIQUIDADASFUNC DE INSTITUICOES "/>
    <s v="20RL"/>
    <x v="8"/>
    <s v="3"/>
    <x v="1"/>
    <s v="DESPESA"/>
    <s v="25"/>
    <x v="0"/>
    <s v="Movimento (Moeda Origem Conta Contábil)"/>
    <s v="JUN/2012"/>
    <n v="146757.47"/>
  </r>
  <r>
    <x v="2"/>
    <x v="4"/>
    <s v="2012CORRENTES"/>
    <x v="0"/>
    <s v="2012LIQUIDADAS"/>
    <s v="LIQUIDADASFUNC DE INSTITUICOES "/>
    <s v="20RL"/>
    <x v="8"/>
    <s v="3"/>
    <x v="1"/>
    <s v="DESPESA"/>
    <s v="25"/>
    <x v="0"/>
    <s v="Movimento (Moeda Origem Conta Contábil)"/>
    <s v="JUL/2012"/>
    <n v="64848.17"/>
  </r>
  <r>
    <x v="2"/>
    <x v="5"/>
    <s v="2012CORRENTES"/>
    <x v="0"/>
    <s v="2012LIQUIDADAS"/>
    <s v="LIQUIDADASFUNC DE INSTITUICOES "/>
    <s v="20RL"/>
    <x v="8"/>
    <s v="3"/>
    <x v="1"/>
    <s v="DESPESA"/>
    <s v="25"/>
    <x v="0"/>
    <s v="Movimento (Moeda Origem Conta Contábil)"/>
    <s v="AGO/2012"/>
    <n v="71364.12"/>
  </r>
  <r>
    <x v="2"/>
    <x v="6"/>
    <s v="2012CORRENTES"/>
    <x v="0"/>
    <s v="2012LIQUIDADAS"/>
    <s v="LIQUIDADASFUNC DE INSTITUICOES "/>
    <s v="20RL"/>
    <x v="8"/>
    <s v="3"/>
    <x v="1"/>
    <s v="DESPESA"/>
    <s v="25"/>
    <x v="0"/>
    <s v="Movimento (Moeda Origem Conta Contábil)"/>
    <s v="SET/2012"/>
    <n v="149821"/>
  </r>
  <r>
    <x v="2"/>
    <x v="0"/>
    <s v="2012CORRENTES"/>
    <x v="0"/>
    <s v="2012LIQUIDADAS"/>
    <s v="LIQUIDADASFUNC DE INSTITUICOES "/>
    <s v="20RL"/>
    <x v="8"/>
    <s v="3"/>
    <x v="1"/>
    <s v="DESPESA"/>
    <s v="25"/>
    <x v="0"/>
    <s v="Movimento (Moeda Origem Conta Contábil)"/>
    <s v="OUT/2012"/>
    <n v="106087.05"/>
  </r>
  <r>
    <x v="2"/>
    <x v="1"/>
    <s v="2012CORRENTES"/>
    <x v="0"/>
    <s v="2012LIQUIDADAS"/>
    <s v="LIQUIDADASFUNC DE INSTITUICOES "/>
    <s v="20RL"/>
    <x v="8"/>
    <s v="3"/>
    <x v="1"/>
    <s v="DESPESA"/>
    <s v="25"/>
    <x v="0"/>
    <s v="Movimento (Moeda Origem Conta Contábil)"/>
    <s v="NOV/2012"/>
    <n v="344334.22"/>
  </r>
  <r>
    <x v="2"/>
    <x v="2"/>
    <s v="2012CORRENTES"/>
    <x v="0"/>
    <s v="2012LIQUIDADAS"/>
    <s v="LIQUIDADASFUNC DE INSTITUICOES "/>
    <s v="20RL"/>
    <x v="8"/>
    <s v="3"/>
    <x v="1"/>
    <s v="DESPESA"/>
    <s v="25"/>
    <x v="0"/>
    <s v="Movimento (Moeda Origem Conta Contábil)"/>
    <s v="DEZ/2012"/>
    <n v="236440.24"/>
  </r>
  <r>
    <x v="2"/>
    <x v="12"/>
    <s v="2012CAPITAL"/>
    <x v="0"/>
    <s v="2012LIQUIDADAS"/>
    <s v="LIQUIDADASFUNC DE INSTITUICOES "/>
    <s v="20RL"/>
    <x v="8"/>
    <s v="4"/>
    <x v="0"/>
    <s v="DESPESA"/>
    <s v="25"/>
    <x v="0"/>
    <s v="Movimento (Moeda Origem Conta Contábil)"/>
    <s v="MAI/2012"/>
    <n v="17000"/>
  </r>
  <r>
    <x v="2"/>
    <x v="3"/>
    <s v="2012CAPITAL"/>
    <x v="0"/>
    <s v="2012LIQUIDADAS"/>
    <s v="LIQUIDADASFUNC DE INSTITUICOES "/>
    <s v="20RL"/>
    <x v="8"/>
    <s v="4"/>
    <x v="0"/>
    <s v="DESPESA"/>
    <s v="25"/>
    <x v="0"/>
    <s v="Movimento (Moeda Origem Conta Contábil)"/>
    <s v="JUN/2012"/>
    <n v="20643.7"/>
  </r>
  <r>
    <x v="2"/>
    <x v="4"/>
    <s v="2012CAPITAL"/>
    <x v="0"/>
    <s v="2012LIQUIDADAS"/>
    <s v="LIQUIDADASFUNC DE INSTITUICOES "/>
    <s v="20RL"/>
    <x v="8"/>
    <s v="4"/>
    <x v="0"/>
    <s v="DESPESA"/>
    <s v="25"/>
    <x v="0"/>
    <s v="Movimento (Moeda Origem Conta Contábil)"/>
    <s v="JUL/2012"/>
    <n v="11836"/>
  </r>
  <r>
    <x v="2"/>
    <x v="6"/>
    <s v="2012CAPITAL"/>
    <x v="0"/>
    <s v="2012LIQUIDADAS"/>
    <s v="LIQUIDADASFUNC DE INSTITUICOES "/>
    <s v="20RL"/>
    <x v="8"/>
    <s v="4"/>
    <x v="0"/>
    <s v="DESPESA"/>
    <s v="25"/>
    <x v="0"/>
    <s v="Movimento (Moeda Origem Conta Contábil)"/>
    <s v="SET/2012"/>
    <n v="91134"/>
  </r>
  <r>
    <x v="2"/>
    <x v="0"/>
    <s v="2012CAPITAL"/>
    <x v="0"/>
    <s v="2012LIQUIDADAS"/>
    <s v="LIQUIDADASFUNC DE INSTITUICOES "/>
    <s v="20RL"/>
    <x v="8"/>
    <s v="4"/>
    <x v="0"/>
    <s v="DESPESA"/>
    <s v="25"/>
    <x v="0"/>
    <s v="Movimento (Moeda Origem Conta Contábil)"/>
    <s v="OUT/2012"/>
    <n v="158217.4"/>
  </r>
  <r>
    <x v="2"/>
    <x v="1"/>
    <s v="2012CAPITAL"/>
    <x v="0"/>
    <s v="2012LIQUIDADAS"/>
    <s v="LIQUIDADASFUNC DE INSTITUICOES "/>
    <s v="20RL"/>
    <x v="8"/>
    <s v="4"/>
    <x v="0"/>
    <s v="DESPESA"/>
    <s v="25"/>
    <x v="0"/>
    <s v="Movimento (Moeda Origem Conta Contábil)"/>
    <s v="NOV/2012"/>
    <n v="133609.24"/>
  </r>
  <r>
    <x v="2"/>
    <x v="2"/>
    <s v="2012CAPITAL"/>
    <x v="0"/>
    <s v="2012LIQUIDADAS"/>
    <s v="LIQUIDADASFUNC DE INSTITUICOES "/>
    <s v="20RL"/>
    <x v="8"/>
    <s v="4"/>
    <x v="0"/>
    <s v="DESPESA"/>
    <s v="25"/>
    <x v="0"/>
    <s v="Movimento (Moeda Origem Conta Contábil)"/>
    <s v="DEZ/2012"/>
    <n v="23904"/>
  </r>
  <r>
    <x v="2"/>
    <x v="7"/>
    <s v="2012CORRENTES"/>
    <x v="1"/>
    <s v="2012RAP"/>
    <s v="RAPFUNC DA EDUCACAO "/>
    <s v="2992"/>
    <x v="1"/>
    <s v="3"/>
    <x v="1"/>
    <s v="RESTOS A PAGAR"/>
    <s v="35"/>
    <x v="1"/>
    <s v="Movimento (Moeda Origem Conta Contábil)"/>
    <s v="000/2012"/>
    <n v="115546.27"/>
  </r>
  <r>
    <x v="2"/>
    <x v="9"/>
    <s v="2012CORRENTES"/>
    <x v="1"/>
    <s v="2012RAP"/>
    <s v="RAPFUNC DA EDUCACAO "/>
    <s v="2992"/>
    <x v="1"/>
    <s v="3"/>
    <x v="1"/>
    <s v="RESTOS A PAGAR"/>
    <s v="35"/>
    <x v="1"/>
    <s v="Movimento (Moeda Origem Conta Contábil)"/>
    <s v="FEV/2012"/>
    <n v="0"/>
  </r>
  <r>
    <x v="2"/>
    <x v="6"/>
    <s v="2012CORRENTES"/>
    <x v="1"/>
    <s v="2012RAP"/>
    <s v="RAPFUNC DA EDUCACAO "/>
    <s v="2992"/>
    <x v="1"/>
    <s v="3"/>
    <x v="1"/>
    <s v="RESTOS A PAGAR"/>
    <s v="35"/>
    <x v="1"/>
    <s v="Movimento (Moeda Origem Conta Contábil)"/>
    <s v="SET/2012"/>
    <n v="0"/>
  </r>
  <r>
    <x v="2"/>
    <x v="7"/>
    <s v="2012CORRENTES"/>
    <x v="1"/>
    <s v="2012RAP"/>
    <s v="RAPFUNC DA EDUCACAO "/>
    <s v="2992"/>
    <x v="1"/>
    <s v="3"/>
    <x v="1"/>
    <s v="RESTOS A PAGAR"/>
    <s v="40"/>
    <x v="2"/>
    <s v="Movimento (Moeda Origem Conta Contábil)"/>
    <s v="000/2012"/>
    <n v="362977.38"/>
  </r>
  <r>
    <x v="2"/>
    <x v="7"/>
    <s v="2012CAPITAL"/>
    <x v="1"/>
    <s v="2012RAP"/>
    <s v="RAPFUNC DA EDUCACAO "/>
    <s v="2992"/>
    <x v="1"/>
    <s v="4"/>
    <x v="0"/>
    <s v="RESTOS A PAGAR"/>
    <s v="35"/>
    <x v="1"/>
    <s v="Movimento (Moeda Origem Conta Contábil)"/>
    <s v="000/2012"/>
    <n v="7920"/>
  </r>
  <r>
    <x v="2"/>
    <x v="7"/>
    <s v="2012CAPITAL"/>
    <x v="1"/>
    <s v="2012RAP"/>
    <s v="RAPFUNC DA EDUCACAO "/>
    <s v="2992"/>
    <x v="1"/>
    <s v="4"/>
    <x v="0"/>
    <s v="RESTOS A PAGAR"/>
    <s v="40"/>
    <x v="2"/>
    <s v="Movimento (Moeda Origem Conta Contábil)"/>
    <s v="000/2012"/>
    <n v="217711.31"/>
  </r>
  <r>
    <x v="2"/>
    <x v="8"/>
    <s v="2012CORRENTES"/>
    <x v="0"/>
    <s v="2012LIQUIDADAS"/>
    <s v="LIQUIDADASASSISTENCIA "/>
    <s v="2994"/>
    <x v="2"/>
    <s v="3"/>
    <x v="1"/>
    <s v="DESPESA"/>
    <s v="25"/>
    <x v="0"/>
    <s v="Movimento (Moeda Origem Conta Contábil)"/>
    <s v="JAN/2012"/>
    <n v="18637"/>
  </r>
  <r>
    <x v="2"/>
    <x v="9"/>
    <s v="2012CORRENTES"/>
    <x v="0"/>
    <s v="2012LIQUIDADAS"/>
    <s v="LIQUIDADASASSISTENCIA "/>
    <s v="2994"/>
    <x v="2"/>
    <s v="3"/>
    <x v="1"/>
    <s v="DESPESA"/>
    <s v="25"/>
    <x v="0"/>
    <s v="Movimento (Moeda Origem Conta Contábil)"/>
    <s v="FEV/2012"/>
    <n v="12626.6"/>
  </r>
  <r>
    <x v="2"/>
    <x v="10"/>
    <s v="2012CORRENTES"/>
    <x v="0"/>
    <s v="2012LIQUIDADAS"/>
    <s v="LIQUIDADASASSISTENCIA "/>
    <s v="2994"/>
    <x v="2"/>
    <s v="3"/>
    <x v="1"/>
    <s v="DESPESA"/>
    <s v="25"/>
    <x v="0"/>
    <s v="Movimento (Moeda Origem Conta Contábil)"/>
    <s v="MAR/2012"/>
    <n v="24142.9"/>
  </r>
  <r>
    <x v="2"/>
    <x v="11"/>
    <s v="2012CORRENTES"/>
    <x v="0"/>
    <s v="2012LIQUIDADAS"/>
    <s v="LIQUIDADASASSISTENCIA "/>
    <s v="2994"/>
    <x v="2"/>
    <s v="3"/>
    <x v="1"/>
    <s v="DESPESA"/>
    <s v="25"/>
    <x v="0"/>
    <s v="Movimento (Moeda Origem Conta Contábil)"/>
    <s v="ABR/2012"/>
    <n v="29374.1"/>
  </r>
  <r>
    <x v="2"/>
    <x v="12"/>
    <s v="2012CORRENTES"/>
    <x v="0"/>
    <s v="2012LIQUIDADAS"/>
    <s v="LIQUIDADASASSISTENCIA "/>
    <s v="2994"/>
    <x v="2"/>
    <s v="3"/>
    <x v="1"/>
    <s v="DESPESA"/>
    <s v="25"/>
    <x v="0"/>
    <s v="Movimento (Moeda Origem Conta Contábil)"/>
    <s v="MAI/2012"/>
    <n v="9517.85"/>
  </r>
  <r>
    <x v="2"/>
    <x v="3"/>
    <s v="2012CORRENTES"/>
    <x v="0"/>
    <s v="2012LIQUIDADAS"/>
    <s v="LIQUIDADASASSISTENCIA "/>
    <s v="2994"/>
    <x v="2"/>
    <s v="3"/>
    <x v="1"/>
    <s v="DESPESA"/>
    <s v="25"/>
    <x v="0"/>
    <s v="Movimento (Moeda Origem Conta Contábil)"/>
    <s v="JUN/2012"/>
    <n v="39008"/>
  </r>
  <r>
    <x v="2"/>
    <x v="4"/>
    <s v="2012CORRENTES"/>
    <x v="0"/>
    <s v="2012LIQUIDADAS"/>
    <s v="LIQUIDADASASSISTENCIA "/>
    <s v="2994"/>
    <x v="2"/>
    <s v="3"/>
    <x v="1"/>
    <s v="DESPESA"/>
    <s v="25"/>
    <x v="0"/>
    <s v="Movimento (Moeda Origem Conta Contábil)"/>
    <s v="JUL/2012"/>
    <n v="13768"/>
  </r>
  <r>
    <x v="2"/>
    <x v="5"/>
    <s v="2012CORRENTES"/>
    <x v="0"/>
    <s v="2012LIQUIDADAS"/>
    <s v="LIQUIDADASASSISTENCIA "/>
    <s v="2994"/>
    <x v="2"/>
    <s v="3"/>
    <x v="1"/>
    <s v="DESPESA"/>
    <s v="25"/>
    <x v="0"/>
    <s v="Movimento (Moeda Origem Conta Contábil)"/>
    <s v="AGO/2012"/>
    <n v="11566"/>
  </r>
  <r>
    <x v="2"/>
    <x v="6"/>
    <s v="2012CORRENTES"/>
    <x v="0"/>
    <s v="2012LIQUIDADAS"/>
    <s v="LIQUIDADASASSISTENCIA "/>
    <s v="2994"/>
    <x v="2"/>
    <s v="3"/>
    <x v="1"/>
    <s v="DESPESA"/>
    <s v="25"/>
    <x v="0"/>
    <s v="Movimento (Moeda Origem Conta Contábil)"/>
    <s v="SET/2012"/>
    <n v="29576.25"/>
  </r>
  <r>
    <x v="2"/>
    <x v="0"/>
    <s v="2012CORRENTES"/>
    <x v="0"/>
    <s v="2012LIQUIDADAS"/>
    <s v="LIQUIDADASASSISTENCIA "/>
    <s v="2994"/>
    <x v="2"/>
    <s v="3"/>
    <x v="1"/>
    <s v="DESPESA"/>
    <s v="25"/>
    <x v="0"/>
    <s v="Movimento (Moeda Origem Conta Contábil)"/>
    <s v="OUT/2012"/>
    <n v="18953.419999999998"/>
  </r>
  <r>
    <x v="2"/>
    <x v="1"/>
    <s v="2012CORRENTES"/>
    <x v="0"/>
    <s v="2012LIQUIDADAS"/>
    <s v="LIQUIDADASASSISTENCIA "/>
    <s v="2994"/>
    <x v="2"/>
    <s v="3"/>
    <x v="1"/>
    <s v="DESPESA"/>
    <s v="25"/>
    <x v="0"/>
    <s v="Movimento (Moeda Origem Conta Contábil)"/>
    <s v="NOV/2012"/>
    <n v="85320.57"/>
  </r>
  <r>
    <x v="2"/>
    <x v="2"/>
    <s v="2012CORRENTES"/>
    <x v="0"/>
    <s v="2012LIQUIDADAS"/>
    <s v="LIQUIDADASASSISTENCIA "/>
    <s v="2994"/>
    <x v="2"/>
    <s v="3"/>
    <x v="1"/>
    <s v="DESPESA"/>
    <s v="25"/>
    <x v="0"/>
    <s v="Movimento (Moeda Origem Conta Contábil)"/>
    <s v="DEZ/2012"/>
    <n v="33992.74"/>
  </r>
  <r>
    <x v="2"/>
    <x v="7"/>
    <s v="2012CORRENTES"/>
    <x v="1"/>
    <s v="2012RAP"/>
    <s v="RAPASSISTENCIA "/>
    <s v="2994"/>
    <x v="2"/>
    <s v="3"/>
    <x v="1"/>
    <s v="RESTOS A PAGAR"/>
    <s v="35"/>
    <x v="1"/>
    <s v="Movimento (Moeda Origem Conta Contábil)"/>
    <s v="000/2012"/>
    <n v="27448.240000000002"/>
  </r>
  <r>
    <x v="2"/>
    <x v="7"/>
    <s v="2012CORRENTES"/>
    <x v="1"/>
    <s v="2012RAP"/>
    <s v="RAPASSISTENCIA "/>
    <s v="2994"/>
    <x v="2"/>
    <s v="3"/>
    <x v="1"/>
    <s v="RESTOS A PAGAR"/>
    <s v="40"/>
    <x v="2"/>
    <s v="Movimento (Moeda Origem Conta Contábil)"/>
    <s v="000/2012"/>
    <n v="91349.05"/>
  </r>
  <r>
    <x v="2"/>
    <x v="8"/>
    <s v="2012CORRENTES"/>
    <x v="0"/>
    <s v="2012LIQUIDADAS"/>
    <s v="LIQUIDADASCAPACITACAO "/>
    <s v="4572"/>
    <x v="3"/>
    <s v="3"/>
    <x v="1"/>
    <s v="DESPESA"/>
    <s v="25"/>
    <x v="0"/>
    <s v="Movimento (Moeda Origem Conta Contábil)"/>
    <s v="JAN/2012"/>
    <n v="402.45"/>
  </r>
  <r>
    <x v="2"/>
    <x v="10"/>
    <s v="2012CORRENTES"/>
    <x v="0"/>
    <s v="2012LIQUIDADAS"/>
    <s v="LIQUIDADASCAPACITACAO "/>
    <s v="4572"/>
    <x v="3"/>
    <s v="3"/>
    <x v="1"/>
    <s v="DESPESA"/>
    <s v="25"/>
    <x v="0"/>
    <s v="Movimento (Moeda Origem Conta Contábil)"/>
    <s v="MAR/2012"/>
    <n v="3163.51"/>
  </r>
  <r>
    <x v="2"/>
    <x v="11"/>
    <s v="2012CORRENTES"/>
    <x v="0"/>
    <s v="2012LIQUIDADAS"/>
    <s v="LIQUIDADASCAPACITACAO "/>
    <s v="4572"/>
    <x v="3"/>
    <s v="3"/>
    <x v="1"/>
    <s v="DESPESA"/>
    <s v="25"/>
    <x v="0"/>
    <s v="Movimento (Moeda Origem Conta Contábil)"/>
    <s v="ABR/2012"/>
    <n v="1321.22"/>
  </r>
  <r>
    <x v="2"/>
    <x v="12"/>
    <s v="2012CORRENTES"/>
    <x v="0"/>
    <s v="2012LIQUIDADAS"/>
    <s v="LIQUIDADASCAPACITACAO "/>
    <s v="4572"/>
    <x v="3"/>
    <s v="3"/>
    <x v="1"/>
    <s v="DESPESA"/>
    <s v="25"/>
    <x v="0"/>
    <s v="Movimento (Moeda Origem Conta Contábil)"/>
    <s v="MAI/2012"/>
    <n v="887.74"/>
  </r>
  <r>
    <x v="2"/>
    <x v="3"/>
    <s v="2012CORRENTES"/>
    <x v="0"/>
    <s v="2012LIQUIDADAS"/>
    <s v="LIQUIDADASCAPACITACAO "/>
    <s v="4572"/>
    <x v="3"/>
    <s v="3"/>
    <x v="1"/>
    <s v="DESPESA"/>
    <s v="25"/>
    <x v="0"/>
    <s v="Movimento (Moeda Origem Conta Contábil)"/>
    <s v="JUN/2012"/>
    <n v="1299.1099999999999"/>
  </r>
  <r>
    <x v="2"/>
    <x v="4"/>
    <s v="2012CORRENTES"/>
    <x v="0"/>
    <s v="2012LIQUIDADAS"/>
    <s v="LIQUIDADASCAPACITACAO "/>
    <s v="4572"/>
    <x v="3"/>
    <s v="3"/>
    <x v="1"/>
    <s v="DESPESA"/>
    <s v="25"/>
    <x v="0"/>
    <s v="Movimento (Moeda Origem Conta Contábil)"/>
    <s v="JUL/2012"/>
    <n v="1418.76"/>
  </r>
  <r>
    <x v="2"/>
    <x v="5"/>
    <s v="2012CORRENTES"/>
    <x v="0"/>
    <s v="2012LIQUIDADAS"/>
    <s v="LIQUIDADASCAPACITACAO "/>
    <s v="4572"/>
    <x v="3"/>
    <s v="3"/>
    <x v="1"/>
    <s v="DESPESA"/>
    <s v="25"/>
    <x v="0"/>
    <s v="Movimento (Moeda Origem Conta Contábil)"/>
    <s v="AGO/2012"/>
    <n v="469.21"/>
  </r>
  <r>
    <x v="2"/>
    <x v="0"/>
    <s v="2012CORRENTES"/>
    <x v="0"/>
    <s v="2012LIQUIDADAS"/>
    <s v="LIQUIDADASCAPACITACAO "/>
    <s v="4572"/>
    <x v="3"/>
    <s v="3"/>
    <x v="1"/>
    <s v="DESPESA"/>
    <s v="25"/>
    <x v="0"/>
    <s v="Movimento (Moeda Origem Conta Contábil)"/>
    <s v="OUT/2012"/>
    <n v="1681.04"/>
  </r>
  <r>
    <x v="2"/>
    <x v="1"/>
    <s v="2012CORRENTES"/>
    <x v="0"/>
    <s v="2012LIQUIDADAS"/>
    <s v="LIQUIDADASCAPACITACAO "/>
    <s v="4572"/>
    <x v="3"/>
    <s v="3"/>
    <x v="1"/>
    <s v="DESPESA"/>
    <s v="25"/>
    <x v="0"/>
    <s v="Movimento (Moeda Origem Conta Contábil)"/>
    <s v="NOV/2012"/>
    <n v="9418.4"/>
  </r>
  <r>
    <x v="2"/>
    <x v="2"/>
    <s v="2012CORRENTES"/>
    <x v="0"/>
    <s v="2012LIQUIDADAS"/>
    <s v="LIQUIDADASCAPACITACAO "/>
    <s v="4572"/>
    <x v="3"/>
    <s v="3"/>
    <x v="1"/>
    <s v="DESPESA"/>
    <s v="25"/>
    <x v="0"/>
    <s v="Movimento (Moeda Origem Conta Contábil)"/>
    <s v="DEZ/2012"/>
    <n v="721.24"/>
  </r>
  <r>
    <x v="2"/>
    <x v="7"/>
    <s v="2012CORRENTES"/>
    <x v="1"/>
    <s v="2012RAP"/>
    <s v="RAPCAPACITACAO "/>
    <s v="4572"/>
    <x v="3"/>
    <s v="3"/>
    <x v="1"/>
    <s v="RESTOS A PAGAR"/>
    <s v="40"/>
    <x v="2"/>
    <s v="Movimento (Moeda Origem Conta Contábil)"/>
    <s v="000/2012"/>
    <n v="3022.2"/>
  </r>
  <r>
    <x v="2"/>
    <x v="7"/>
    <s v="2012CAPITAL"/>
    <x v="1"/>
    <s v="2012RAP"/>
    <s v="RAPACERVO "/>
    <s v="6301"/>
    <x v="4"/>
    <s v="4"/>
    <x v="0"/>
    <s v="RESTOS A PAGAR"/>
    <s v="40"/>
    <x v="2"/>
    <s v="Movimento (Moeda Origem Conta Contábil)"/>
    <s v="000/2012"/>
    <n v="59648.5"/>
  </r>
  <r>
    <x v="2"/>
    <x v="7"/>
    <s v="2012CORRENTES"/>
    <x v="1"/>
    <s v="2012RAP"/>
    <s v="RAPCAPACITACAO "/>
    <s v="6358"/>
    <x v="3"/>
    <s v="3"/>
    <x v="1"/>
    <s v="RESTOS A PAGAR"/>
    <s v="35"/>
    <x v="1"/>
    <s v="Movimento (Moeda Origem Conta Contábil)"/>
    <s v="000/2012"/>
    <n v="530.1"/>
  </r>
  <r>
    <x v="2"/>
    <x v="7"/>
    <s v="2012CORRENTES"/>
    <x v="1"/>
    <s v="2012RAP"/>
    <s v="RAPCAPACITACAO "/>
    <s v="6358"/>
    <x v="3"/>
    <s v="3"/>
    <x v="1"/>
    <s v="RESTOS A PAGAR"/>
    <s v="40"/>
    <x v="2"/>
    <s v="Movimento (Moeda Origem Conta Contábil)"/>
    <s v="000/2012"/>
    <n v="51300.57"/>
  </r>
  <r>
    <x v="2"/>
    <x v="7"/>
    <s v="2012CAPITAL"/>
    <x v="1"/>
    <s v="2012RAP"/>
    <s v="RAPCAPACITACAO "/>
    <s v="6358"/>
    <x v="3"/>
    <s v="4"/>
    <x v="0"/>
    <s v="RESTOS A PAGAR"/>
    <s v="40"/>
    <x v="2"/>
    <s v="Movimento (Moeda Origem Conta Contábil)"/>
    <s v="000/2012"/>
    <n v="28900"/>
  </r>
  <r>
    <x v="2"/>
    <x v="7"/>
    <s v="2012CORRENTES"/>
    <x v="1"/>
    <s v="2012RAP"/>
    <s v="RAPFOMENTO AO DESENV"/>
    <s v="6380"/>
    <x v="5"/>
    <s v="3"/>
    <x v="1"/>
    <s v="RESTOS A PAGAR"/>
    <s v="35"/>
    <x v="1"/>
    <s v="Movimento (Moeda Origem Conta Contábil)"/>
    <s v="000/2012"/>
    <n v="9200"/>
  </r>
  <r>
    <x v="2"/>
    <x v="7"/>
    <s v="2012CAPITAL"/>
    <x v="1"/>
    <s v="2012RAP"/>
    <s v="RAPREESTRUTURACAO DA REDE "/>
    <s v="8650"/>
    <x v="6"/>
    <s v="4"/>
    <x v="0"/>
    <s v="RESTOS A PAGAR"/>
    <s v="35"/>
    <x v="1"/>
    <s v="Movimento (Moeda Origem Conta Contábil)"/>
    <s v="000/2012"/>
    <n v="123399.83"/>
  </r>
  <r>
    <x v="2"/>
    <x v="8"/>
    <s v="2012CAPITAL"/>
    <x v="1"/>
    <s v="2012RAP"/>
    <s v="RAPREESTRUTURACAO DA REDE "/>
    <s v="8650"/>
    <x v="6"/>
    <s v="4"/>
    <x v="0"/>
    <s v="RESTOS A PAGAR"/>
    <s v="35"/>
    <x v="1"/>
    <s v="Movimento (Moeda Origem Conta Contábil)"/>
    <s v="JAN/2012"/>
    <n v="0"/>
  </r>
  <r>
    <x v="2"/>
    <x v="5"/>
    <s v="2012CAPITAL"/>
    <x v="1"/>
    <s v="2012RAP"/>
    <s v="RAPREESTRUTURACAO DA REDE "/>
    <s v="8650"/>
    <x v="6"/>
    <s v="4"/>
    <x v="0"/>
    <s v="RESTOS A PAGAR"/>
    <s v="35"/>
    <x v="1"/>
    <s v="Movimento (Moeda Origem Conta Contábil)"/>
    <s v="AGO/2012"/>
    <n v="0"/>
  </r>
  <r>
    <x v="2"/>
    <x v="7"/>
    <s v="2012CAPITAL"/>
    <x v="1"/>
    <s v="2012RAP"/>
    <s v="RAPREESTRUTURACAO DA REDE "/>
    <s v="8650"/>
    <x v="6"/>
    <s v="4"/>
    <x v="0"/>
    <s v="RESTOS A PAGAR"/>
    <s v="40"/>
    <x v="2"/>
    <s v="Movimento (Moeda Origem Conta Contábil)"/>
    <s v="000/2012"/>
    <n v="501159.47"/>
  </r>
  <r>
    <x v="3"/>
    <x v="7"/>
    <s v="2013CAPITAL"/>
    <x v="1"/>
    <s v="2013RAP"/>
    <s v="RAPFOMENTO A PROJETOS "/>
    <s v="2095"/>
    <x v="7"/>
    <s v="4"/>
    <x v="0"/>
    <s v="RESTOS A PAGAR"/>
    <s v="40"/>
    <x v="2"/>
    <s v="Movimento (Moeda Origem Conta Contábil)"/>
    <s v="000/2013"/>
    <n v="293526.65000000002"/>
  </r>
  <r>
    <x v="3"/>
    <x v="8"/>
    <s v="2013CORRENTES"/>
    <x v="0"/>
    <s v="2013LIQUIDADAS"/>
    <s v="LIQUIDADASFUNC DE INSTITUICOES "/>
    <s v="20RL"/>
    <x v="8"/>
    <s v="3"/>
    <x v="1"/>
    <s v="DESPESA"/>
    <s v="25"/>
    <x v="0"/>
    <s v="Movimento (Moeda Origem Conta Contábil)"/>
    <s v="JAN/2013"/>
    <n v="61340.800000000003"/>
  </r>
  <r>
    <x v="3"/>
    <x v="9"/>
    <s v="2013CORRENTES"/>
    <x v="0"/>
    <s v="2013LIQUIDADAS"/>
    <s v="LIQUIDADASFUNC DE INSTITUICOES "/>
    <s v="20RL"/>
    <x v="8"/>
    <s v="3"/>
    <x v="1"/>
    <s v="DESPESA"/>
    <s v="25"/>
    <x v="0"/>
    <s v="Movimento (Moeda Origem Conta Contábil)"/>
    <s v="FEV/2013"/>
    <n v="108782.57"/>
  </r>
  <r>
    <x v="3"/>
    <x v="10"/>
    <s v="2013CORRENTES"/>
    <x v="0"/>
    <s v="2013LIQUIDADAS"/>
    <s v="LIQUIDADASFUNC DE INSTITUICOES "/>
    <s v="20RL"/>
    <x v="8"/>
    <s v="3"/>
    <x v="1"/>
    <s v="DESPESA"/>
    <s v="25"/>
    <x v="0"/>
    <s v="Movimento (Moeda Origem Conta Contábil)"/>
    <s v="MAR/2013"/>
    <n v="60346.68"/>
  </r>
  <r>
    <x v="3"/>
    <x v="11"/>
    <s v="2013CORRENTES"/>
    <x v="0"/>
    <s v="2013LIQUIDADAS"/>
    <s v="LIQUIDADASFUNC DE INSTITUICOES "/>
    <s v="20RL"/>
    <x v="8"/>
    <s v="3"/>
    <x v="1"/>
    <s v="DESPESA"/>
    <s v="25"/>
    <x v="0"/>
    <s v="Movimento (Moeda Origem Conta Contábil)"/>
    <s v="ABR/2013"/>
    <n v="172580.94"/>
  </r>
  <r>
    <x v="3"/>
    <x v="12"/>
    <s v="2013CORRENTES"/>
    <x v="0"/>
    <s v="2013LIQUIDADAS"/>
    <s v="LIQUIDADASFUNC DE INSTITUICOES "/>
    <s v="20RL"/>
    <x v="8"/>
    <s v="3"/>
    <x v="1"/>
    <s v="DESPESA"/>
    <s v="25"/>
    <x v="0"/>
    <s v="Movimento (Moeda Origem Conta Contábil)"/>
    <s v="MAI/2013"/>
    <n v="193596.6"/>
  </r>
  <r>
    <x v="3"/>
    <x v="3"/>
    <s v="2013CORRENTES"/>
    <x v="0"/>
    <s v="2013LIQUIDADAS"/>
    <s v="LIQUIDADASFUNC DE INSTITUICOES "/>
    <s v="20RL"/>
    <x v="8"/>
    <s v="3"/>
    <x v="1"/>
    <s v="DESPESA"/>
    <s v="25"/>
    <x v="0"/>
    <s v="Movimento (Moeda Origem Conta Contábil)"/>
    <s v="JUN/2013"/>
    <n v="172278.09"/>
  </r>
  <r>
    <x v="3"/>
    <x v="4"/>
    <s v="2013CORRENTES"/>
    <x v="0"/>
    <s v="2013LIQUIDADAS"/>
    <s v="LIQUIDADASFUNC DE INSTITUICOES "/>
    <s v="20RL"/>
    <x v="8"/>
    <s v="3"/>
    <x v="1"/>
    <s v="DESPESA"/>
    <s v="25"/>
    <x v="0"/>
    <s v="Movimento (Moeda Origem Conta Contábil)"/>
    <s v="JUL/2013"/>
    <n v="166567.73000000001"/>
  </r>
  <r>
    <x v="3"/>
    <x v="5"/>
    <s v="2013CORRENTES"/>
    <x v="0"/>
    <s v="2013LIQUIDADAS"/>
    <s v="LIQUIDADASFUNC DE INSTITUICOES "/>
    <s v="20RL"/>
    <x v="8"/>
    <s v="3"/>
    <x v="1"/>
    <s v="DESPESA"/>
    <s v="25"/>
    <x v="0"/>
    <s v="Movimento (Moeda Origem Conta Contábil)"/>
    <s v="AGO/2013"/>
    <n v="168912.19"/>
  </r>
  <r>
    <x v="3"/>
    <x v="6"/>
    <s v="2013CORRENTES"/>
    <x v="0"/>
    <s v="2013LIQUIDADAS"/>
    <s v="LIQUIDADASFUNC DE INSTITUICOES "/>
    <s v="20RL"/>
    <x v="8"/>
    <s v="3"/>
    <x v="1"/>
    <s v="DESPESA"/>
    <s v="25"/>
    <x v="0"/>
    <s v="Movimento (Moeda Origem Conta Contábil)"/>
    <s v="SET/2013"/>
    <n v="178455.82"/>
  </r>
  <r>
    <x v="3"/>
    <x v="0"/>
    <s v="2013CORRENTES"/>
    <x v="0"/>
    <s v="2013LIQUIDADAS"/>
    <s v="LIQUIDADASFUNC DE INSTITUICOES "/>
    <s v="20RL"/>
    <x v="8"/>
    <s v="3"/>
    <x v="1"/>
    <s v="DESPESA"/>
    <s v="25"/>
    <x v="0"/>
    <s v="Movimento (Moeda Origem Conta Contábil)"/>
    <s v="OUT/2013"/>
    <n v="305079.46999999997"/>
  </r>
  <r>
    <x v="3"/>
    <x v="1"/>
    <s v="2013CORRENTES"/>
    <x v="0"/>
    <s v="2013LIQUIDADAS"/>
    <s v="LIQUIDADASFUNC DE INSTITUICOES "/>
    <s v="20RL"/>
    <x v="8"/>
    <s v="3"/>
    <x v="1"/>
    <s v="DESPESA"/>
    <s v="25"/>
    <x v="0"/>
    <s v="Movimento (Moeda Origem Conta Contábil)"/>
    <s v="NOV/2013"/>
    <n v="233953.45"/>
  </r>
  <r>
    <x v="3"/>
    <x v="2"/>
    <s v="2013CORRENTES"/>
    <x v="0"/>
    <s v="2013LIQUIDADAS"/>
    <s v="LIQUIDADASFUNC DE INSTITUICOES "/>
    <s v="20RL"/>
    <x v="8"/>
    <s v="3"/>
    <x v="1"/>
    <s v="DESPESA"/>
    <s v="25"/>
    <x v="0"/>
    <s v="Movimento (Moeda Origem Conta Contábil)"/>
    <s v="DEZ/2013"/>
    <n v="489373.92"/>
  </r>
  <r>
    <x v="3"/>
    <x v="7"/>
    <s v="2013CORRENTES"/>
    <x v="1"/>
    <s v="2013RAP"/>
    <s v="RAPFUNC DE INSTITUICOES "/>
    <s v="20RL"/>
    <x v="8"/>
    <s v="3"/>
    <x v="1"/>
    <s v="RESTOS A PAGAR"/>
    <s v="35"/>
    <x v="1"/>
    <s v="Movimento (Moeda Origem Conta Contábil)"/>
    <s v="000/2013"/>
    <n v="128546.45"/>
  </r>
  <r>
    <x v="3"/>
    <x v="7"/>
    <s v="2013CORRENTES"/>
    <x v="1"/>
    <s v="2013RAP"/>
    <s v="RAPFUNC DE INSTITUICOES "/>
    <s v="20RL"/>
    <x v="8"/>
    <s v="3"/>
    <x v="1"/>
    <s v="RESTOS A PAGAR"/>
    <s v="40"/>
    <x v="2"/>
    <s v="Movimento (Moeda Origem Conta Contábil)"/>
    <s v="000/2013"/>
    <n v="752212.47999999998"/>
  </r>
  <r>
    <x v="3"/>
    <x v="6"/>
    <s v="2013CAPITAL"/>
    <x v="0"/>
    <s v="2013LIQUIDADAS"/>
    <s v="LIQUIDADASFUNC DE INSTITUICOES "/>
    <s v="20RL"/>
    <x v="8"/>
    <s v="4"/>
    <x v="0"/>
    <s v="DESPESA"/>
    <s v="25"/>
    <x v="0"/>
    <s v="Movimento (Moeda Origem Conta Contábil)"/>
    <s v="SET/2013"/>
    <n v="30943.84"/>
  </r>
  <r>
    <x v="3"/>
    <x v="0"/>
    <s v="2013CAPITAL"/>
    <x v="0"/>
    <s v="2013LIQUIDADAS"/>
    <s v="LIQUIDADASFUNC DE INSTITUICOES "/>
    <s v="20RL"/>
    <x v="8"/>
    <s v="4"/>
    <x v="0"/>
    <s v="DESPESA"/>
    <s v="25"/>
    <x v="0"/>
    <s v="Movimento (Moeda Origem Conta Contábil)"/>
    <s v="OUT/2013"/>
    <n v="46210.79"/>
  </r>
  <r>
    <x v="3"/>
    <x v="1"/>
    <s v="2013CAPITAL"/>
    <x v="0"/>
    <s v="2013LIQUIDADAS"/>
    <s v="LIQUIDADASFUNC DE INSTITUICOES "/>
    <s v="20RL"/>
    <x v="8"/>
    <s v="4"/>
    <x v="0"/>
    <s v="DESPESA"/>
    <s v="25"/>
    <x v="0"/>
    <s v="Movimento (Moeda Origem Conta Contábil)"/>
    <s v="NOV/2013"/>
    <n v="50954.51"/>
  </r>
  <r>
    <x v="3"/>
    <x v="2"/>
    <s v="2013CAPITAL"/>
    <x v="0"/>
    <s v="2013LIQUIDADAS"/>
    <s v="LIQUIDADASFUNC DE INSTITUICOES "/>
    <s v="20RL"/>
    <x v="8"/>
    <s v="4"/>
    <x v="0"/>
    <s v="DESPESA"/>
    <s v="25"/>
    <x v="0"/>
    <s v="Movimento (Moeda Origem Conta Contábil)"/>
    <s v="DEZ/2013"/>
    <n v="112278.8"/>
  </r>
  <r>
    <x v="3"/>
    <x v="7"/>
    <s v="2013CAPITAL"/>
    <x v="1"/>
    <s v="2013RAP"/>
    <s v="RAPFUNC DE INSTITUICOES "/>
    <s v="20RL"/>
    <x v="8"/>
    <s v="4"/>
    <x v="0"/>
    <s v="RESTOS A PAGAR"/>
    <s v="35"/>
    <x v="1"/>
    <s v="Movimento (Moeda Origem Conta Contábil)"/>
    <s v="000/2013"/>
    <n v="23904"/>
  </r>
  <r>
    <x v="3"/>
    <x v="7"/>
    <s v="2013CAPITAL"/>
    <x v="1"/>
    <s v="2013RAP"/>
    <s v="RAPFUNC DE INSTITUICOES "/>
    <s v="20RL"/>
    <x v="8"/>
    <s v="4"/>
    <x v="0"/>
    <s v="RESTOS A PAGAR"/>
    <s v="40"/>
    <x v="2"/>
    <s v="Movimento (Moeda Origem Conta Contábil)"/>
    <s v="000/2013"/>
    <n v="3513431.54"/>
  </r>
  <r>
    <x v="3"/>
    <x v="0"/>
    <s v="2013CORRENTES"/>
    <x v="0"/>
    <s v="2013LIQUIDADAS"/>
    <s v="LIQUIDADASAPOIO A FORMACAO "/>
    <s v="20RW"/>
    <x v="9"/>
    <s v="3"/>
    <x v="1"/>
    <s v="DESPESA"/>
    <s v="25"/>
    <x v="0"/>
    <s v="Movimento (Moeda Origem Conta Contábil)"/>
    <s v="OUT/2013"/>
    <n v="3200"/>
  </r>
  <r>
    <x v="3"/>
    <x v="1"/>
    <s v="2013CORRENTES"/>
    <x v="0"/>
    <s v="2013LIQUIDADAS"/>
    <s v="LIQUIDADASAPOIO A FORMACAO "/>
    <s v="20RW"/>
    <x v="9"/>
    <s v="3"/>
    <x v="1"/>
    <s v="DESPESA"/>
    <s v="25"/>
    <x v="0"/>
    <s v="Movimento (Moeda Origem Conta Contábil)"/>
    <s v="NOV/2013"/>
    <n v="5346.5"/>
  </r>
  <r>
    <x v="3"/>
    <x v="2"/>
    <s v="2013CORRENTES"/>
    <x v="0"/>
    <s v="2013LIQUIDADAS"/>
    <s v="LIQUIDADASAPOIO A FORMACAO "/>
    <s v="20RW"/>
    <x v="9"/>
    <s v="3"/>
    <x v="1"/>
    <s v="DESPESA"/>
    <s v="25"/>
    <x v="0"/>
    <s v="Movimento (Moeda Origem Conta Contábil)"/>
    <s v="DEZ/2013"/>
    <n v="4937.6899999999996"/>
  </r>
  <r>
    <x v="3"/>
    <x v="7"/>
    <s v="2013CORRENTES"/>
    <x v="1"/>
    <s v="2013RAP"/>
    <s v="RAPFUNC DA EDUCACAO "/>
    <s v="2992"/>
    <x v="1"/>
    <s v="3"/>
    <x v="1"/>
    <s v="RESTOS A PAGAR"/>
    <s v="35"/>
    <x v="1"/>
    <s v="Movimento (Moeda Origem Conta Contábil)"/>
    <s v="000/2013"/>
    <n v="3577.12"/>
  </r>
  <r>
    <x v="3"/>
    <x v="8"/>
    <s v="2013CORRENTES"/>
    <x v="0"/>
    <s v="2013LIQUIDADAS"/>
    <s v="LIQUIDADASASSISTENCIA "/>
    <s v="2994"/>
    <x v="2"/>
    <s v="3"/>
    <x v="1"/>
    <s v="DESPESA"/>
    <s v="25"/>
    <x v="0"/>
    <s v="Movimento (Moeda Origem Conta Contábil)"/>
    <s v="JAN/2013"/>
    <n v="1935"/>
  </r>
  <r>
    <x v="3"/>
    <x v="9"/>
    <s v="2013CORRENTES"/>
    <x v="0"/>
    <s v="2013LIQUIDADAS"/>
    <s v="LIQUIDADASASSISTENCIA "/>
    <s v="2994"/>
    <x v="2"/>
    <s v="3"/>
    <x v="1"/>
    <s v="DESPESA"/>
    <s v="25"/>
    <x v="0"/>
    <s v="Movimento (Moeda Origem Conta Contábil)"/>
    <s v="FEV/2013"/>
    <n v="31754"/>
  </r>
  <r>
    <x v="3"/>
    <x v="10"/>
    <s v="2013CORRENTES"/>
    <x v="0"/>
    <s v="2013LIQUIDADAS"/>
    <s v="LIQUIDADASASSISTENCIA "/>
    <s v="2994"/>
    <x v="2"/>
    <s v="3"/>
    <x v="1"/>
    <s v="DESPESA"/>
    <s v="25"/>
    <x v="0"/>
    <s v="Movimento (Moeda Origem Conta Contábil)"/>
    <s v="MAR/2013"/>
    <n v="14211"/>
  </r>
  <r>
    <x v="3"/>
    <x v="11"/>
    <s v="2013CORRENTES"/>
    <x v="0"/>
    <s v="2013LIQUIDADAS"/>
    <s v="LIQUIDADASASSISTENCIA "/>
    <s v="2994"/>
    <x v="2"/>
    <s v="3"/>
    <x v="1"/>
    <s v="DESPESA"/>
    <s v="25"/>
    <x v="0"/>
    <s v="Movimento (Moeda Origem Conta Contábil)"/>
    <s v="ABR/2013"/>
    <n v="9985.7999999999993"/>
  </r>
  <r>
    <x v="3"/>
    <x v="12"/>
    <s v="2013CORRENTES"/>
    <x v="0"/>
    <s v="2013LIQUIDADAS"/>
    <s v="LIQUIDADASASSISTENCIA "/>
    <s v="2994"/>
    <x v="2"/>
    <s v="3"/>
    <x v="1"/>
    <s v="DESPESA"/>
    <s v="25"/>
    <x v="0"/>
    <s v="Movimento (Moeda Origem Conta Contábil)"/>
    <s v="MAI/2013"/>
    <n v="33034.199999999997"/>
  </r>
  <r>
    <x v="3"/>
    <x v="3"/>
    <s v="2013CORRENTES"/>
    <x v="0"/>
    <s v="2013LIQUIDADAS"/>
    <s v="LIQUIDADASASSISTENCIA "/>
    <s v="2994"/>
    <x v="2"/>
    <s v="3"/>
    <x v="1"/>
    <s v="DESPESA"/>
    <s v="25"/>
    <x v="0"/>
    <s v="Movimento (Moeda Origem Conta Contábil)"/>
    <s v="JUN/2013"/>
    <n v="35332"/>
  </r>
  <r>
    <x v="3"/>
    <x v="4"/>
    <s v="2013CORRENTES"/>
    <x v="0"/>
    <s v="2013LIQUIDADAS"/>
    <s v="LIQUIDADASASSISTENCIA "/>
    <s v="2994"/>
    <x v="2"/>
    <s v="3"/>
    <x v="1"/>
    <s v="DESPESA"/>
    <s v="25"/>
    <x v="0"/>
    <s v="Movimento (Moeda Origem Conta Contábil)"/>
    <s v="JUL/2013"/>
    <n v="3743"/>
  </r>
  <r>
    <x v="3"/>
    <x v="5"/>
    <s v="2013CORRENTES"/>
    <x v="0"/>
    <s v="2013LIQUIDADAS"/>
    <s v="LIQUIDADASASSISTENCIA "/>
    <s v="2994"/>
    <x v="2"/>
    <s v="3"/>
    <x v="1"/>
    <s v="DESPESA"/>
    <s v="25"/>
    <x v="0"/>
    <s v="Movimento (Moeda Origem Conta Contábil)"/>
    <s v="AGO/2013"/>
    <n v="63736.6"/>
  </r>
  <r>
    <x v="3"/>
    <x v="6"/>
    <s v="2013CORRENTES"/>
    <x v="0"/>
    <s v="2013LIQUIDADAS"/>
    <s v="LIQUIDADASASSISTENCIA "/>
    <s v="2994"/>
    <x v="2"/>
    <s v="3"/>
    <x v="1"/>
    <s v="DESPESA"/>
    <s v="25"/>
    <x v="0"/>
    <s v="Movimento (Moeda Origem Conta Contábil)"/>
    <s v="SET/2013"/>
    <n v="36384"/>
  </r>
  <r>
    <x v="3"/>
    <x v="0"/>
    <s v="2013CORRENTES"/>
    <x v="0"/>
    <s v="2013LIQUIDADAS"/>
    <s v="LIQUIDADASASSISTENCIA "/>
    <s v="2994"/>
    <x v="2"/>
    <s v="3"/>
    <x v="1"/>
    <s v="DESPESA"/>
    <s v="25"/>
    <x v="0"/>
    <s v="Movimento (Moeda Origem Conta Contábil)"/>
    <s v="OUT/2013"/>
    <n v="56857.599999999999"/>
  </r>
  <r>
    <x v="3"/>
    <x v="1"/>
    <s v="2013CORRENTES"/>
    <x v="0"/>
    <s v="2013LIQUIDADAS"/>
    <s v="LIQUIDADASASSISTENCIA "/>
    <s v="2994"/>
    <x v="2"/>
    <s v="3"/>
    <x v="1"/>
    <s v="DESPESA"/>
    <s v="25"/>
    <x v="0"/>
    <s v="Movimento (Moeda Origem Conta Contábil)"/>
    <s v="NOV/2013"/>
    <n v="94143.96"/>
  </r>
  <r>
    <x v="3"/>
    <x v="2"/>
    <s v="2013CORRENTES"/>
    <x v="0"/>
    <s v="2013LIQUIDADAS"/>
    <s v="LIQUIDADASASSISTENCIA "/>
    <s v="2994"/>
    <x v="2"/>
    <s v="3"/>
    <x v="1"/>
    <s v="DESPESA"/>
    <s v="25"/>
    <x v="0"/>
    <s v="Movimento (Moeda Origem Conta Contábil)"/>
    <s v="DEZ/2013"/>
    <n v="64535.199999999997"/>
  </r>
  <r>
    <x v="3"/>
    <x v="7"/>
    <s v="2013CORRENTES"/>
    <x v="1"/>
    <s v="2013RAP"/>
    <s v="RAPASSISTENCIA "/>
    <s v="2994"/>
    <x v="2"/>
    <s v="3"/>
    <x v="1"/>
    <s v="RESTOS A PAGAR"/>
    <s v="40"/>
    <x v="2"/>
    <s v="Movimento (Moeda Origem Conta Contábil)"/>
    <s v="000/2013"/>
    <n v="68003.039999999994"/>
  </r>
  <r>
    <x v="3"/>
    <x v="7"/>
    <s v="2013CORRENTES"/>
    <x v="1"/>
    <s v="2013RAP"/>
    <s v="RAPCAPACITACAO "/>
    <s v="4572"/>
    <x v="3"/>
    <s v="3"/>
    <x v="1"/>
    <s v="RESTOS A PAGAR"/>
    <s v="35"/>
    <x v="1"/>
    <s v="Movimento (Moeda Origem Conta Contábil)"/>
    <s v="000/2013"/>
    <n v="3022.2"/>
  </r>
  <r>
    <x v="3"/>
    <x v="9"/>
    <s v="2013CORRENTES"/>
    <x v="0"/>
    <s v="2013LIQUIDADAS"/>
    <s v="LIQUIDADASCAPACITACAO "/>
    <s v="6358"/>
    <x v="3"/>
    <s v="3"/>
    <x v="1"/>
    <s v="DESPESA"/>
    <s v="25"/>
    <x v="0"/>
    <s v="Movimento (Moeda Origem Conta Contábil)"/>
    <s v="FEV/2013"/>
    <n v="627.80999999999995"/>
  </r>
  <r>
    <x v="3"/>
    <x v="10"/>
    <s v="2013CORRENTES"/>
    <x v="0"/>
    <s v="2013LIQUIDADAS"/>
    <s v="LIQUIDADASCAPACITACAO "/>
    <s v="6358"/>
    <x v="3"/>
    <s v="3"/>
    <x v="1"/>
    <s v="DESPESA"/>
    <s v="25"/>
    <x v="0"/>
    <s v="Movimento (Moeda Origem Conta Contábil)"/>
    <s v="MAR/2013"/>
    <n v="198"/>
  </r>
  <r>
    <x v="3"/>
    <x v="11"/>
    <s v="2013CORRENTES"/>
    <x v="0"/>
    <s v="2013LIQUIDADAS"/>
    <s v="LIQUIDADASCAPACITACAO "/>
    <s v="6358"/>
    <x v="3"/>
    <s v="3"/>
    <x v="1"/>
    <s v="DESPESA"/>
    <s v="25"/>
    <x v="0"/>
    <s v="Movimento (Moeda Origem Conta Contábil)"/>
    <s v="ABR/2013"/>
    <n v="1166.7"/>
  </r>
  <r>
    <x v="3"/>
    <x v="12"/>
    <s v="2013CORRENTES"/>
    <x v="0"/>
    <s v="2013LIQUIDADAS"/>
    <s v="LIQUIDADASCAPACITACAO "/>
    <s v="6358"/>
    <x v="3"/>
    <s v="3"/>
    <x v="1"/>
    <s v="DESPESA"/>
    <s v="25"/>
    <x v="0"/>
    <s v="Movimento (Moeda Origem Conta Contábil)"/>
    <s v="MAI/2013"/>
    <n v="4158.1400000000003"/>
  </r>
  <r>
    <x v="3"/>
    <x v="3"/>
    <s v="2013CORRENTES"/>
    <x v="0"/>
    <s v="2013LIQUIDADAS"/>
    <s v="LIQUIDADASCAPACITACAO "/>
    <s v="6358"/>
    <x v="3"/>
    <s v="3"/>
    <x v="1"/>
    <s v="DESPESA"/>
    <s v="25"/>
    <x v="0"/>
    <s v="Movimento (Moeda Origem Conta Contábil)"/>
    <s v="JUN/2013"/>
    <n v="733.62"/>
  </r>
  <r>
    <x v="3"/>
    <x v="4"/>
    <s v="2013CORRENTES"/>
    <x v="0"/>
    <s v="2013LIQUIDADAS"/>
    <s v="LIQUIDADASCAPACITACAO "/>
    <s v="6358"/>
    <x v="3"/>
    <s v="3"/>
    <x v="1"/>
    <s v="DESPESA"/>
    <s v="25"/>
    <x v="0"/>
    <s v="Movimento (Moeda Origem Conta Contábil)"/>
    <s v="JUL/2013"/>
    <n v="1654.89"/>
  </r>
  <r>
    <x v="3"/>
    <x v="5"/>
    <s v="2013CORRENTES"/>
    <x v="0"/>
    <s v="2013LIQUIDADAS"/>
    <s v="LIQUIDADASCAPACITACAO "/>
    <s v="6358"/>
    <x v="3"/>
    <s v="3"/>
    <x v="1"/>
    <s v="DESPESA"/>
    <s v="25"/>
    <x v="0"/>
    <s v="Movimento (Moeda Origem Conta Contábil)"/>
    <s v="AGO/2013"/>
    <n v="1283.68"/>
  </r>
  <r>
    <x v="3"/>
    <x v="6"/>
    <s v="2013CORRENTES"/>
    <x v="0"/>
    <s v="2013LIQUIDADAS"/>
    <s v="LIQUIDADASCAPACITACAO "/>
    <s v="6358"/>
    <x v="3"/>
    <s v="3"/>
    <x v="1"/>
    <s v="DESPESA"/>
    <s v="25"/>
    <x v="0"/>
    <s v="Movimento (Moeda Origem Conta Contábil)"/>
    <s v="SET/2013"/>
    <n v="7743.04"/>
  </r>
  <r>
    <x v="3"/>
    <x v="0"/>
    <s v="2013CORRENTES"/>
    <x v="0"/>
    <s v="2013LIQUIDADAS"/>
    <s v="LIQUIDADASCAPACITACAO "/>
    <s v="6358"/>
    <x v="3"/>
    <s v="3"/>
    <x v="1"/>
    <s v="DESPESA"/>
    <s v="25"/>
    <x v="0"/>
    <s v="Movimento (Moeda Origem Conta Contábil)"/>
    <s v="OUT/2013"/>
    <n v="12760.86"/>
  </r>
  <r>
    <x v="3"/>
    <x v="1"/>
    <s v="2013CORRENTES"/>
    <x v="0"/>
    <s v="2013LIQUIDADAS"/>
    <s v="LIQUIDADASCAPACITACAO "/>
    <s v="6358"/>
    <x v="3"/>
    <s v="3"/>
    <x v="1"/>
    <s v="DESPESA"/>
    <s v="25"/>
    <x v="0"/>
    <s v="Movimento (Moeda Origem Conta Contábil)"/>
    <s v="NOV/2013"/>
    <n v="8417.27"/>
  </r>
  <r>
    <x v="3"/>
    <x v="2"/>
    <s v="2013CORRENTES"/>
    <x v="0"/>
    <s v="2013LIQUIDADAS"/>
    <s v="LIQUIDADASCAPACITACAO "/>
    <s v="6358"/>
    <x v="3"/>
    <s v="3"/>
    <x v="1"/>
    <s v="DESPESA"/>
    <s v="25"/>
    <x v="0"/>
    <s v="Movimento (Moeda Origem Conta Contábil)"/>
    <s v="DEZ/2013"/>
    <n v="8036.7"/>
  </r>
  <r>
    <x v="3"/>
    <x v="8"/>
    <s v="2013CAPITAL"/>
    <x v="1"/>
    <s v="2013RAP"/>
    <s v="RAPCAPACITACAO "/>
    <s v="6358"/>
    <x v="3"/>
    <s v="4"/>
    <x v="0"/>
    <s v="RESTOS A PAGAR"/>
    <s v="40"/>
    <x v="2"/>
    <s v="Movimento (Moeda Origem Conta Contábil)"/>
    <s v="JAN/2013"/>
    <n v="0"/>
  </r>
  <r>
    <x v="3"/>
    <x v="7"/>
    <s v="2013CORRENTES"/>
    <x v="1"/>
    <s v="2013RAP"/>
    <s v="RAPFOMENTO AO DESENV"/>
    <s v="6380"/>
    <x v="5"/>
    <s v="3"/>
    <x v="1"/>
    <s v="RESTOS A PAGAR"/>
    <s v="35"/>
    <x v="1"/>
    <s v="Movimento (Moeda Origem Conta Contábil)"/>
    <s v="000/2013"/>
    <n v="9200"/>
  </r>
  <r>
    <x v="3"/>
    <x v="7"/>
    <s v="2013CORRENTES"/>
    <x v="1"/>
    <s v="2013RAP"/>
    <s v="RAPFOMENTO AO DESENV"/>
    <s v="6380"/>
    <x v="5"/>
    <s v="3"/>
    <x v="1"/>
    <s v="RESTOS A PAGAR"/>
    <s v="40"/>
    <x v="2"/>
    <s v="Movimento (Moeda Origem Conta Contábil)"/>
    <s v="000/2013"/>
    <n v="5261.34"/>
  </r>
  <r>
    <x v="3"/>
    <x v="7"/>
    <s v="2013CAPITAL"/>
    <x v="1"/>
    <s v="2013RAP"/>
    <s v="RAPFOMENTO AO DESENV"/>
    <s v="6380"/>
    <x v="5"/>
    <s v="4"/>
    <x v="0"/>
    <s v="RESTOS A PAGAR"/>
    <s v="40"/>
    <x v="2"/>
    <s v="Movimento (Moeda Origem Conta Contábil)"/>
    <s v="000/2013"/>
    <n v="30727.119999999999"/>
  </r>
  <r>
    <x v="3"/>
    <x v="7"/>
    <s v="2013CAPITAL"/>
    <x v="1"/>
    <s v="2013RAP"/>
    <s v="RAPREESTRUTURACAO DA REDE "/>
    <s v="8650"/>
    <x v="6"/>
    <s v="4"/>
    <x v="0"/>
    <s v="RESTOS A PAGAR"/>
    <s v="35"/>
    <x v="1"/>
    <s v="Movimento (Moeda Origem Conta Contábil)"/>
    <s v="000/2013"/>
    <n v="2020"/>
  </r>
  <r>
    <x v="3"/>
    <x v="5"/>
    <s v="2013CORRENTES"/>
    <x v="0"/>
    <s v="2013LIQUIDADAS"/>
    <s v="LIQUIDADASPNAE"/>
    <s v="8744"/>
    <x v="10"/>
    <s v="3"/>
    <x v="1"/>
    <s v="DESPESA"/>
    <s v="25"/>
    <x v="0"/>
    <s v="Movimento (Moeda Origem Conta Contábil)"/>
    <s v="AGO/2013"/>
    <n v="3852"/>
  </r>
  <r>
    <x v="4"/>
    <x v="8"/>
    <s v="2014CORRENTES"/>
    <x v="0"/>
    <s v="2014LIQUIDADAS"/>
    <s v="LIQUIDADASFUNC DE INSTITUICOES "/>
    <s v="20RL"/>
    <x v="8"/>
    <s v="3"/>
    <x v="1"/>
    <s v="DESPESA"/>
    <s v="25"/>
    <x v="0"/>
    <s v="Movimento (Moeda Origem Conta Contábil)"/>
    <s v="JAN/2014"/>
    <n v="44613.04"/>
  </r>
  <r>
    <x v="4"/>
    <x v="9"/>
    <s v="2014CORRENTES"/>
    <x v="0"/>
    <s v="2014LIQUIDADAS"/>
    <s v="LIQUIDADASFUNC DE INSTITUICOES "/>
    <s v="20RL"/>
    <x v="8"/>
    <s v="3"/>
    <x v="1"/>
    <s v="DESPESA"/>
    <s v="25"/>
    <x v="0"/>
    <s v="Movimento (Moeda Origem Conta Contábil)"/>
    <s v="FEV/2014"/>
    <n v="106985.05"/>
  </r>
  <r>
    <x v="4"/>
    <x v="10"/>
    <s v="2014CORRENTES"/>
    <x v="0"/>
    <s v="2014LIQUIDADAS"/>
    <s v="LIQUIDADASFUNC DE INSTITUICOES "/>
    <s v="20RL"/>
    <x v="8"/>
    <s v="3"/>
    <x v="1"/>
    <s v="DESPESA"/>
    <s v="25"/>
    <x v="0"/>
    <s v="Movimento (Moeda Origem Conta Contábil)"/>
    <s v="MAR/2014"/>
    <n v="240224.34"/>
  </r>
  <r>
    <x v="4"/>
    <x v="11"/>
    <s v="2014CORRENTES"/>
    <x v="0"/>
    <s v="2014LIQUIDADAS"/>
    <s v="LIQUIDADASFUNC DE INSTITUICOES "/>
    <s v="20RL"/>
    <x v="8"/>
    <s v="3"/>
    <x v="1"/>
    <s v="DESPESA"/>
    <s v="25"/>
    <x v="0"/>
    <s v="Movimento (Moeda Origem Conta Contábil)"/>
    <s v="ABR/2014"/>
    <n v="167122.17000000001"/>
  </r>
  <r>
    <x v="4"/>
    <x v="12"/>
    <s v="2014CORRENTES"/>
    <x v="0"/>
    <s v="2014LIQUIDADAS"/>
    <s v="LIQUIDADASFUNC DE INSTITUICOES "/>
    <s v="20RL"/>
    <x v="8"/>
    <s v="3"/>
    <x v="1"/>
    <s v="DESPESA"/>
    <s v="25"/>
    <x v="0"/>
    <s v="Movimento (Moeda Origem Conta Contábil)"/>
    <s v="MAI/2014"/>
    <n v="156925.38"/>
  </r>
  <r>
    <x v="4"/>
    <x v="3"/>
    <s v="2014CORRENTES"/>
    <x v="0"/>
    <s v="2014LIQUIDADAS"/>
    <s v="LIQUIDADASFUNC DE INSTITUICOES "/>
    <s v="20RL"/>
    <x v="8"/>
    <s v="3"/>
    <x v="1"/>
    <s v="DESPESA"/>
    <s v="25"/>
    <x v="0"/>
    <s v="Movimento (Moeda Origem Conta Contábil)"/>
    <s v="JUN/2014"/>
    <n v="229126.22"/>
  </r>
  <r>
    <x v="4"/>
    <x v="4"/>
    <s v="2014CORRENTES"/>
    <x v="0"/>
    <s v="2014LIQUIDADAS"/>
    <s v="LIQUIDADASFUNC DE INSTITUICOES "/>
    <s v="20RL"/>
    <x v="8"/>
    <s v="3"/>
    <x v="1"/>
    <s v="DESPESA"/>
    <s v="25"/>
    <x v="0"/>
    <s v="Movimento (Moeda Origem Conta Contábil)"/>
    <s v="JUL/2014"/>
    <n v="213919.8"/>
  </r>
  <r>
    <x v="4"/>
    <x v="5"/>
    <s v="2014CORRENTES"/>
    <x v="0"/>
    <s v="2014LIQUIDADAS"/>
    <s v="LIQUIDADASFUNC DE INSTITUICOES "/>
    <s v="20RL"/>
    <x v="8"/>
    <s v="3"/>
    <x v="1"/>
    <s v="DESPESA"/>
    <s v="25"/>
    <x v="0"/>
    <s v="Movimento (Moeda Origem Conta Contábil)"/>
    <s v="AGO/2014"/>
    <n v="268569.98"/>
  </r>
  <r>
    <x v="4"/>
    <x v="6"/>
    <s v="2014CORRENTES"/>
    <x v="0"/>
    <s v="2014LIQUIDADAS"/>
    <s v="LIQUIDADASFUNC DE INSTITUICOES "/>
    <s v="20RL"/>
    <x v="8"/>
    <s v="3"/>
    <x v="1"/>
    <s v="DESPESA"/>
    <s v="25"/>
    <x v="0"/>
    <s v="Movimento (Moeda Origem Conta Contábil)"/>
    <s v="SET/2014"/>
    <n v="200010.01"/>
  </r>
  <r>
    <x v="4"/>
    <x v="0"/>
    <s v="2014CORRENTES"/>
    <x v="0"/>
    <s v="2014LIQUIDADAS"/>
    <s v="LIQUIDADASFUNC DE INSTITUICOES "/>
    <s v="20RL"/>
    <x v="8"/>
    <s v="3"/>
    <x v="1"/>
    <s v="DESPESA"/>
    <s v="25"/>
    <x v="0"/>
    <s v="Movimento (Moeda Origem Conta Contábil)"/>
    <s v="OUT/2014"/>
    <n v="108304.39"/>
  </r>
  <r>
    <x v="4"/>
    <x v="1"/>
    <s v="2014CORRENTES"/>
    <x v="0"/>
    <s v="2014LIQUIDADAS"/>
    <s v="LIQUIDADASFUNC DE INSTITUICOES "/>
    <s v="20RL"/>
    <x v="8"/>
    <s v="3"/>
    <x v="1"/>
    <s v="DESPESA"/>
    <s v="25"/>
    <x v="0"/>
    <s v="Movimento (Moeda Origem Conta Contábil)"/>
    <s v="NOV/2014"/>
    <n v="141459.4"/>
  </r>
  <r>
    <x v="4"/>
    <x v="2"/>
    <s v="2014CORRENTES"/>
    <x v="0"/>
    <s v="2014LIQUIDADAS"/>
    <s v="LIQUIDADASFUNC DE INSTITUICOES "/>
    <s v="20RL"/>
    <x v="8"/>
    <s v="3"/>
    <x v="1"/>
    <s v="DESPESA"/>
    <s v="25"/>
    <x v="0"/>
    <s v="Movimento (Moeda Origem Conta Contábil)"/>
    <s v="DEZ/2014"/>
    <n v="257945.08"/>
  </r>
  <r>
    <x v="4"/>
    <x v="7"/>
    <s v="2014CORRENTES"/>
    <x v="1"/>
    <s v="2014RAP"/>
    <s v="RAPFUNC DE INSTITUICOES "/>
    <s v="20RL"/>
    <x v="8"/>
    <s v="3"/>
    <x v="1"/>
    <s v="RESTOS A PAGAR"/>
    <s v="35"/>
    <x v="1"/>
    <s v="Movimento (Moeda Origem Conta Contábil)"/>
    <s v="000/2014"/>
    <n v="207563.78"/>
  </r>
  <r>
    <x v="4"/>
    <x v="7"/>
    <s v="2014CORRENTES"/>
    <x v="1"/>
    <s v="2014RAP"/>
    <s v="RAPFUNC DE INSTITUICOES "/>
    <s v="20RL"/>
    <x v="8"/>
    <s v="3"/>
    <x v="1"/>
    <s v="RESTOS A PAGAR"/>
    <s v="40"/>
    <x v="2"/>
    <s v="Movimento (Moeda Origem Conta Contábil)"/>
    <s v="000/2014"/>
    <n v="1220628.23"/>
  </r>
  <r>
    <x v="4"/>
    <x v="1"/>
    <s v="2014CAPITAL"/>
    <x v="0"/>
    <s v="2014LIQUIDADAS"/>
    <s v="LIQUIDADASFUNC DE INSTITUICOES "/>
    <s v="20RL"/>
    <x v="8"/>
    <s v="4"/>
    <x v="0"/>
    <s v="DESPESA"/>
    <s v="25"/>
    <x v="0"/>
    <s v="Movimento (Moeda Origem Conta Contábil)"/>
    <s v="NOV/2014"/>
    <n v="167360"/>
  </r>
  <r>
    <x v="4"/>
    <x v="7"/>
    <s v="2014CAPITAL"/>
    <x v="1"/>
    <s v="2014RAP"/>
    <s v="RAPFUNC DE INSTITUICOES "/>
    <s v="20RL"/>
    <x v="8"/>
    <s v="4"/>
    <x v="0"/>
    <s v="RESTOS A PAGAR"/>
    <s v="35"/>
    <x v="1"/>
    <s v="Movimento (Moeda Origem Conta Contábil)"/>
    <s v="000/2014"/>
    <n v="274987.05"/>
  </r>
  <r>
    <x v="4"/>
    <x v="7"/>
    <s v="2014CAPITAL"/>
    <x v="1"/>
    <s v="2014RAP"/>
    <s v="RAPFUNC DE INSTITUICOES "/>
    <s v="20RL"/>
    <x v="8"/>
    <s v="4"/>
    <x v="0"/>
    <s v="RESTOS A PAGAR"/>
    <s v="40"/>
    <x v="2"/>
    <s v="Movimento (Moeda Origem Conta Contábil)"/>
    <s v="000/2014"/>
    <n v="1295902.1599999999"/>
  </r>
  <r>
    <x v="4"/>
    <x v="7"/>
    <s v="2014CORRENTES"/>
    <x v="1"/>
    <s v="2014RAP"/>
    <s v="RAPAPOIO A FORMACAO "/>
    <s v="20RW"/>
    <x v="9"/>
    <s v="3"/>
    <x v="1"/>
    <s v="RESTOS A PAGAR"/>
    <s v="35"/>
    <x v="1"/>
    <s v="Movimento (Moeda Origem Conta Contábil)"/>
    <s v="000/2014"/>
    <n v="1189.2"/>
  </r>
  <r>
    <x v="4"/>
    <x v="7"/>
    <s v="2014CORRENTES"/>
    <x v="1"/>
    <s v="2014RAP"/>
    <s v="RAPAPOIO A FORMACAO "/>
    <s v="20RW"/>
    <x v="9"/>
    <s v="3"/>
    <x v="1"/>
    <s v="RESTOS A PAGAR"/>
    <s v="40"/>
    <x v="2"/>
    <s v="Movimento (Moeda Origem Conta Contábil)"/>
    <s v="000/2014"/>
    <n v="9012.2999999999993"/>
  </r>
  <r>
    <x v="4"/>
    <x v="7"/>
    <s v="2014CORRENTES"/>
    <x v="1"/>
    <s v="2014RAP"/>
    <s v="RAPFUNC DA EDUCACAO "/>
    <s v="2992"/>
    <x v="1"/>
    <s v="3"/>
    <x v="1"/>
    <s v="RESTOS A PAGAR"/>
    <s v="35"/>
    <x v="1"/>
    <s v="Movimento (Moeda Origem Conta Contábil)"/>
    <s v="000/2014"/>
    <n v="317.16000000000003"/>
  </r>
  <r>
    <x v="4"/>
    <x v="9"/>
    <s v="2014CORRENTES"/>
    <x v="0"/>
    <s v="2014LIQUIDADAS"/>
    <s v="LIQUIDADASASSISTENCIA "/>
    <s v="2994"/>
    <x v="2"/>
    <s v="3"/>
    <x v="1"/>
    <s v="DESPESA"/>
    <s v="25"/>
    <x v="0"/>
    <s v="Movimento (Moeda Origem Conta Contábil)"/>
    <s v="FEV/2014"/>
    <n v="14341"/>
  </r>
  <r>
    <x v="4"/>
    <x v="10"/>
    <s v="2014CORRENTES"/>
    <x v="0"/>
    <s v="2014LIQUIDADAS"/>
    <s v="LIQUIDADASASSISTENCIA "/>
    <s v="2994"/>
    <x v="2"/>
    <s v="3"/>
    <x v="1"/>
    <s v="DESPESA"/>
    <s v="25"/>
    <x v="0"/>
    <s v="Movimento (Moeda Origem Conta Contábil)"/>
    <s v="MAR/2014"/>
    <n v="40517"/>
  </r>
  <r>
    <x v="4"/>
    <x v="11"/>
    <s v="2014CORRENTES"/>
    <x v="0"/>
    <s v="2014LIQUIDADAS"/>
    <s v="LIQUIDADASASSISTENCIA "/>
    <s v="2994"/>
    <x v="2"/>
    <s v="3"/>
    <x v="1"/>
    <s v="DESPESA"/>
    <s v="25"/>
    <x v="0"/>
    <s v="Movimento (Moeda Origem Conta Contábil)"/>
    <s v="ABR/2014"/>
    <n v="27003"/>
  </r>
  <r>
    <x v="4"/>
    <x v="12"/>
    <s v="2014CORRENTES"/>
    <x v="0"/>
    <s v="2014LIQUIDADAS"/>
    <s v="LIQUIDADASASSISTENCIA "/>
    <s v="2994"/>
    <x v="2"/>
    <s v="3"/>
    <x v="1"/>
    <s v="DESPESA"/>
    <s v="25"/>
    <x v="0"/>
    <s v="Movimento (Moeda Origem Conta Contábil)"/>
    <s v="MAI/2014"/>
    <n v="52838.6"/>
  </r>
  <r>
    <x v="4"/>
    <x v="3"/>
    <s v="2014CORRENTES"/>
    <x v="0"/>
    <s v="2014LIQUIDADAS"/>
    <s v="LIQUIDADASASSISTENCIA "/>
    <s v="2994"/>
    <x v="2"/>
    <s v="3"/>
    <x v="1"/>
    <s v="DESPESA"/>
    <s v="25"/>
    <x v="0"/>
    <s v="Movimento (Moeda Origem Conta Contábil)"/>
    <s v="JUN/2014"/>
    <n v="33629.26"/>
  </r>
  <r>
    <x v="4"/>
    <x v="4"/>
    <s v="2014CORRENTES"/>
    <x v="0"/>
    <s v="2014LIQUIDADAS"/>
    <s v="LIQUIDADASASSISTENCIA "/>
    <s v="2994"/>
    <x v="2"/>
    <s v="3"/>
    <x v="1"/>
    <s v="DESPESA"/>
    <s v="25"/>
    <x v="0"/>
    <s v="Movimento (Moeda Origem Conta Contábil)"/>
    <s v="JUL/2014"/>
    <n v="4474.5"/>
  </r>
  <r>
    <x v="4"/>
    <x v="5"/>
    <s v="2014CORRENTES"/>
    <x v="0"/>
    <s v="2014LIQUIDADAS"/>
    <s v="LIQUIDADASASSISTENCIA "/>
    <s v="2994"/>
    <x v="2"/>
    <s v="3"/>
    <x v="1"/>
    <s v="DESPESA"/>
    <s v="25"/>
    <x v="0"/>
    <s v="Movimento (Moeda Origem Conta Contábil)"/>
    <s v="AGO/2014"/>
    <n v="18608.3"/>
  </r>
  <r>
    <x v="4"/>
    <x v="6"/>
    <s v="2014CORRENTES"/>
    <x v="0"/>
    <s v="2014LIQUIDADAS"/>
    <s v="LIQUIDADASASSISTENCIA "/>
    <s v="2994"/>
    <x v="2"/>
    <s v="3"/>
    <x v="1"/>
    <s v="DESPESA"/>
    <s v="25"/>
    <x v="0"/>
    <s v="Movimento (Moeda Origem Conta Contábil)"/>
    <s v="SET/2014"/>
    <n v="59298.8"/>
  </r>
  <r>
    <x v="4"/>
    <x v="0"/>
    <s v="2014CORRENTES"/>
    <x v="0"/>
    <s v="2014LIQUIDADAS"/>
    <s v="LIQUIDADASASSISTENCIA "/>
    <s v="2994"/>
    <x v="2"/>
    <s v="3"/>
    <x v="1"/>
    <s v="DESPESA"/>
    <s v="25"/>
    <x v="0"/>
    <s v="Movimento (Moeda Origem Conta Contábil)"/>
    <s v="OUT/2014"/>
    <n v="37665.9"/>
  </r>
  <r>
    <x v="4"/>
    <x v="1"/>
    <s v="2014CORRENTES"/>
    <x v="0"/>
    <s v="2014LIQUIDADAS"/>
    <s v="LIQUIDADASASSISTENCIA "/>
    <s v="2994"/>
    <x v="2"/>
    <s v="3"/>
    <x v="1"/>
    <s v="DESPESA"/>
    <s v="25"/>
    <x v="0"/>
    <s v="Movimento (Moeda Origem Conta Contábil)"/>
    <s v="NOV/2014"/>
    <n v="35130.699999999997"/>
  </r>
  <r>
    <x v="4"/>
    <x v="2"/>
    <s v="2014CORRENTES"/>
    <x v="0"/>
    <s v="2014LIQUIDADAS"/>
    <s v="LIQUIDADASASSISTENCIA "/>
    <s v="2994"/>
    <x v="2"/>
    <s v="3"/>
    <x v="1"/>
    <s v="DESPESA"/>
    <s v="25"/>
    <x v="0"/>
    <s v="Movimento (Moeda Origem Conta Contábil)"/>
    <s v="DEZ/2014"/>
    <n v="22854"/>
  </r>
  <r>
    <x v="4"/>
    <x v="7"/>
    <s v="2014CORRENTES"/>
    <x v="1"/>
    <s v="2014RAP"/>
    <s v="RAPASSISTENCIA "/>
    <s v="2994"/>
    <x v="2"/>
    <s v="3"/>
    <x v="1"/>
    <s v="RESTOS A PAGAR"/>
    <s v="35"/>
    <x v="1"/>
    <s v="Movimento (Moeda Origem Conta Contábil)"/>
    <s v="000/2014"/>
    <n v="9780.2800000000007"/>
  </r>
  <r>
    <x v="4"/>
    <x v="12"/>
    <s v="2014CORRENTES"/>
    <x v="0"/>
    <s v="2014LIQUIDADAS"/>
    <s v="LIQUIDADASCAPACITACAO "/>
    <s v="6358"/>
    <x v="3"/>
    <s v="3"/>
    <x v="1"/>
    <s v="DESPESA"/>
    <s v="25"/>
    <x v="0"/>
    <s v="Movimento (Moeda Origem Conta Contábil)"/>
    <s v="MAI/2014"/>
    <n v="4567.6499999999996"/>
  </r>
  <r>
    <x v="4"/>
    <x v="5"/>
    <s v="2014CORRENTES"/>
    <x v="0"/>
    <s v="2014LIQUIDADAS"/>
    <s v="LIQUIDADASCAPACITACAO "/>
    <s v="6358"/>
    <x v="3"/>
    <s v="3"/>
    <x v="1"/>
    <s v="DESPESA"/>
    <s v="25"/>
    <x v="0"/>
    <s v="Movimento (Moeda Origem Conta Contábil)"/>
    <s v="AGO/2014"/>
    <n v="4379.1499999999996"/>
  </r>
  <r>
    <x v="4"/>
    <x v="6"/>
    <s v="2014CORRENTES"/>
    <x v="0"/>
    <s v="2014LIQUIDADAS"/>
    <s v="LIQUIDADASCAPACITACAO "/>
    <s v="6358"/>
    <x v="3"/>
    <s v="3"/>
    <x v="1"/>
    <s v="DESPESA"/>
    <s v="25"/>
    <x v="0"/>
    <s v="Movimento (Moeda Origem Conta Contábil)"/>
    <s v="SET/2014"/>
    <n v="3239.33"/>
  </r>
  <r>
    <x v="4"/>
    <x v="0"/>
    <s v="2014CORRENTES"/>
    <x v="0"/>
    <s v="2014LIQUIDADAS"/>
    <s v="LIQUIDADASCAPACITACAO "/>
    <s v="6358"/>
    <x v="3"/>
    <s v="3"/>
    <x v="1"/>
    <s v="DESPESA"/>
    <s v="25"/>
    <x v="0"/>
    <s v="Movimento (Moeda Origem Conta Contábil)"/>
    <s v="OUT/2014"/>
    <n v="3344.13"/>
  </r>
  <r>
    <x v="4"/>
    <x v="1"/>
    <s v="2014CORRENTES"/>
    <x v="0"/>
    <s v="2014LIQUIDADAS"/>
    <s v="LIQUIDADASCAPACITACAO "/>
    <s v="6358"/>
    <x v="3"/>
    <s v="3"/>
    <x v="1"/>
    <s v="DESPESA"/>
    <s v="25"/>
    <x v="0"/>
    <s v="Movimento (Moeda Origem Conta Contábil)"/>
    <s v="NOV/2014"/>
    <n v="8311.49"/>
  </r>
  <r>
    <x v="4"/>
    <x v="2"/>
    <s v="2014CORRENTES"/>
    <x v="0"/>
    <s v="2014LIQUIDADAS"/>
    <s v="LIQUIDADASCAPACITACAO "/>
    <s v="6358"/>
    <x v="3"/>
    <s v="3"/>
    <x v="1"/>
    <s v="DESPESA"/>
    <s v="25"/>
    <x v="0"/>
    <s v="Movimento (Moeda Origem Conta Contábil)"/>
    <s v="DEZ/2014"/>
    <n v="4370.7"/>
  </r>
  <r>
    <x v="4"/>
    <x v="7"/>
    <s v="2014CORRENTES"/>
    <x v="1"/>
    <s v="2014RAP"/>
    <s v="RAPCAPACITACAO "/>
    <s v="6358"/>
    <x v="3"/>
    <s v="3"/>
    <x v="1"/>
    <s v="RESTOS A PAGAR"/>
    <s v="40"/>
    <x v="2"/>
    <s v="Movimento (Moeda Origem Conta Contábil)"/>
    <s v="000/2014"/>
    <n v="660"/>
  </r>
  <r>
    <x v="4"/>
    <x v="7"/>
    <s v="2014CORRENTES"/>
    <x v="1"/>
    <s v="2014RAP"/>
    <s v="RAPFOMENTO AO DESENV"/>
    <s v="6380"/>
    <x v="5"/>
    <s v="3"/>
    <x v="1"/>
    <s v="RESTOS A PAGAR"/>
    <s v="35"/>
    <x v="1"/>
    <s v="Movimento (Moeda Origem Conta Contábil)"/>
    <s v="000/2014"/>
    <n v="9200"/>
  </r>
  <r>
    <x v="4"/>
    <x v="7"/>
    <s v="2014CAPITAL"/>
    <x v="1"/>
    <s v="2014RAP"/>
    <s v="RAPREESTRUTURACAO DA REDE "/>
    <s v="8650"/>
    <x v="6"/>
    <s v="4"/>
    <x v="0"/>
    <s v="RESTOS A PAGAR"/>
    <s v="35"/>
    <x v="1"/>
    <s v="Movimento (Moeda Origem Conta Contábil)"/>
    <s v="000/2014"/>
    <n v="21500"/>
  </r>
  <r>
    <x v="4"/>
    <x v="0"/>
    <s v="2014CORRENTES"/>
    <x v="0"/>
    <s v="2014LIQUIDADAS"/>
    <s v="LIQUIDADASPNAE"/>
    <s v="8744"/>
    <x v="10"/>
    <s v="3"/>
    <x v="1"/>
    <s v="DESPESA"/>
    <s v="25"/>
    <x v="0"/>
    <s v="Movimento (Moeda Origem Conta Contábil)"/>
    <s v="OUT/2014"/>
    <n v="9600"/>
  </r>
  <r>
    <x v="5"/>
    <x v="8"/>
    <s v="2015CORRENTES"/>
    <x v="0"/>
    <s v="2015LIQUIDADAS"/>
    <s v="LIQUIDADASFUNC DE INSTITUICOES "/>
    <s v="20RL"/>
    <x v="8"/>
    <s v="3"/>
    <x v="1"/>
    <s v="DESPESA"/>
    <s v="25"/>
    <x v="0"/>
    <s v="Movimento (Moeda Origem Conta Contábil)"/>
    <s v="JAN/2015"/>
    <n v="118496.61"/>
  </r>
  <r>
    <x v="5"/>
    <x v="9"/>
    <s v="2015CORRENTES"/>
    <x v="0"/>
    <s v="2015LIQUIDADAS"/>
    <s v="LIQUIDADASFUNC DE INSTITUICOES "/>
    <s v="20RL"/>
    <x v="8"/>
    <s v="3"/>
    <x v="1"/>
    <s v="DESPESA"/>
    <s v="25"/>
    <x v="0"/>
    <s v="Movimento (Moeda Origem Conta Contábil)"/>
    <s v="FEV/2015"/>
    <n v="109523.59"/>
  </r>
  <r>
    <x v="5"/>
    <x v="10"/>
    <s v="2015CORRENTES"/>
    <x v="0"/>
    <s v="2015LIQUIDADAS"/>
    <s v="LIQUIDADASFUNC DE INSTITUICOES "/>
    <s v="20RL"/>
    <x v="8"/>
    <s v="3"/>
    <x v="1"/>
    <s v="DESPESA"/>
    <s v="25"/>
    <x v="0"/>
    <s v="Movimento (Moeda Origem Conta Contábil)"/>
    <s v="MAR/2015"/>
    <n v="120995.33"/>
  </r>
  <r>
    <x v="5"/>
    <x v="11"/>
    <s v="2015CORRENTES"/>
    <x v="0"/>
    <s v="2015LIQUIDADAS"/>
    <s v="LIQUIDADASFUNC DE INSTITUICOES "/>
    <s v="20RL"/>
    <x v="8"/>
    <s v="3"/>
    <x v="1"/>
    <s v="DESPESA"/>
    <s v="25"/>
    <x v="0"/>
    <s v="Movimento (Moeda Origem Conta Contábil)"/>
    <s v="ABR/2015"/>
    <n v="108084.67"/>
  </r>
  <r>
    <x v="5"/>
    <x v="12"/>
    <s v="2015CORRENTES"/>
    <x v="0"/>
    <s v="2015LIQUIDADAS"/>
    <s v="LIQUIDADASFUNC DE INSTITUICOES "/>
    <s v="20RL"/>
    <x v="8"/>
    <s v="3"/>
    <x v="1"/>
    <s v="DESPESA"/>
    <s v="25"/>
    <x v="0"/>
    <s v="Movimento (Moeda Origem Conta Contábil)"/>
    <s v="MAI/2015"/>
    <n v="120133.15"/>
  </r>
  <r>
    <x v="5"/>
    <x v="3"/>
    <s v="2015CORRENTES"/>
    <x v="0"/>
    <s v="2015LIQUIDADAS"/>
    <s v="LIQUIDADASFUNC DE INSTITUICOES "/>
    <s v="20RL"/>
    <x v="8"/>
    <s v="3"/>
    <x v="1"/>
    <s v="DESPESA"/>
    <s v="25"/>
    <x v="0"/>
    <s v="Movimento (Moeda Origem Conta Contábil)"/>
    <s v="JUN/2015"/>
    <n v="94896.98"/>
  </r>
  <r>
    <x v="5"/>
    <x v="4"/>
    <s v="2015CORRENTES"/>
    <x v="0"/>
    <s v="2015LIQUIDADAS"/>
    <s v="LIQUIDADASFUNC DE INSTITUICOES "/>
    <s v="20RL"/>
    <x v="8"/>
    <s v="3"/>
    <x v="1"/>
    <s v="DESPESA"/>
    <s v="25"/>
    <x v="0"/>
    <s v="Movimento (Moeda Origem Conta Contábil)"/>
    <s v="JUL/2015"/>
    <n v="144549.66"/>
  </r>
  <r>
    <x v="5"/>
    <x v="5"/>
    <s v="2015CORRENTES"/>
    <x v="0"/>
    <s v="2015LIQUIDADAS"/>
    <s v="LIQUIDADASFUNC DE INSTITUICOES "/>
    <s v="20RL"/>
    <x v="8"/>
    <s v="3"/>
    <x v="1"/>
    <s v="DESPESA"/>
    <s v="25"/>
    <x v="0"/>
    <s v="Movimento (Moeda Origem Conta Contábil)"/>
    <s v="AGO/2015"/>
    <n v="122699.33"/>
  </r>
  <r>
    <x v="5"/>
    <x v="6"/>
    <s v="2015CORRENTES"/>
    <x v="0"/>
    <s v="2015LIQUIDADAS"/>
    <s v="LIQUIDADASFUNC DE INSTITUICOES "/>
    <s v="20RL"/>
    <x v="8"/>
    <s v="3"/>
    <x v="1"/>
    <s v="DESPESA"/>
    <s v="25"/>
    <x v="0"/>
    <s v="Movimento (Moeda Origem Conta Contábil)"/>
    <s v="SET/2015"/>
    <n v="132420.82999999999"/>
  </r>
  <r>
    <x v="5"/>
    <x v="0"/>
    <s v="2015CORRENTES"/>
    <x v="0"/>
    <s v="2015LIQUIDADAS"/>
    <s v="LIQUIDADASFUNC DE INSTITUICOES "/>
    <s v="20RL"/>
    <x v="8"/>
    <s v="3"/>
    <x v="1"/>
    <s v="DESPESA"/>
    <s v="25"/>
    <x v="0"/>
    <s v="Movimento (Moeda Origem Conta Contábil)"/>
    <s v="OUT/2015"/>
    <n v="165373.18"/>
  </r>
  <r>
    <x v="5"/>
    <x v="1"/>
    <s v="2015CORRENTES"/>
    <x v="0"/>
    <s v="2015LIQUIDADAS"/>
    <s v="LIQUIDADASFUNC DE INSTITUICOES "/>
    <s v="20RL"/>
    <x v="8"/>
    <s v="3"/>
    <x v="1"/>
    <s v="DESPESA"/>
    <s v="25"/>
    <x v="0"/>
    <s v="Movimento (Moeda Origem Conta Contábil)"/>
    <s v="NOV/2015"/>
    <n v="168163.35"/>
  </r>
  <r>
    <x v="5"/>
    <x v="2"/>
    <s v="2015CORRENTES"/>
    <x v="0"/>
    <s v="2015LIQUIDADAS"/>
    <s v="LIQUIDADASFUNC DE INSTITUICOES "/>
    <s v="20RL"/>
    <x v="8"/>
    <s v="3"/>
    <x v="1"/>
    <s v="DESPESA"/>
    <s v="25"/>
    <x v="0"/>
    <s v="Movimento (Moeda Origem Conta Contábil)"/>
    <s v="DEZ/2015"/>
    <n v="89775.95"/>
  </r>
  <r>
    <x v="5"/>
    <x v="7"/>
    <s v="2015CORRENTES"/>
    <x v="1"/>
    <s v="2015RAP"/>
    <s v="RAPFUNC DE INSTITUICOES "/>
    <s v="20RL"/>
    <x v="8"/>
    <s v="3"/>
    <x v="1"/>
    <s v="RESTOS A PAGAR"/>
    <s v="35"/>
    <x v="1"/>
    <s v="Movimento (Moeda Origem Conta Contábil)"/>
    <s v="000/2015"/>
    <n v="7972.87"/>
  </r>
  <r>
    <x v="5"/>
    <x v="7"/>
    <s v="2015CORRENTES"/>
    <x v="1"/>
    <s v="2015RAP"/>
    <s v="RAPFUNC DE INSTITUICOES "/>
    <s v="20RL"/>
    <x v="8"/>
    <s v="3"/>
    <x v="1"/>
    <s v="RESTOS A PAGAR"/>
    <s v="40"/>
    <x v="2"/>
    <s v="Movimento (Moeda Origem Conta Contábil)"/>
    <s v="000/2015"/>
    <n v="74088.53"/>
  </r>
  <r>
    <x v="5"/>
    <x v="2"/>
    <s v="2015CAPITAL"/>
    <x v="0"/>
    <s v="2015LIQUIDADAS"/>
    <s v="LIQUIDADASFUNC DE INSTITUICOES "/>
    <s v="20RL"/>
    <x v="8"/>
    <s v="4"/>
    <x v="0"/>
    <s v="DESPESA"/>
    <s v="25"/>
    <x v="0"/>
    <s v="Movimento (Moeda Origem Conta Contábil)"/>
    <s v="DEZ/2015"/>
    <n v="4600"/>
  </r>
  <r>
    <x v="5"/>
    <x v="7"/>
    <s v="2015CAPITAL"/>
    <x v="1"/>
    <s v="2015RAP"/>
    <s v="RAPFUNC DE INSTITUICOES "/>
    <s v="20RL"/>
    <x v="8"/>
    <s v="4"/>
    <x v="0"/>
    <s v="RESTOS A PAGAR"/>
    <s v="35"/>
    <x v="1"/>
    <s v="Movimento (Moeda Origem Conta Contábil)"/>
    <s v="000/2015"/>
    <n v="1798.22"/>
  </r>
  <r>
    <x v="5"/>
    <x v="7"/>
    <s v="2015CAPITAL"/>
    <x v="1"/>
    <s v="2015RAP"/>
    <s v="RAPFUNC DE INSTITUICOES "/>
    <s v="20RL"/>
    <x v="8"/>
    <s v="4"/>
    <x v="0"/>
    <s v="RESTOS A PAGAR"/>
    <s v="40"/>
    <x v="2"/>
    <s v="Movimento (Moeda Origem Conta Contábil)"/>
    <s v="000/2015"/>
    <n v="32888"/>
  </r>
  <r>
    <x v="5"/>
    <x v="7"/>
    <s v="2015CORRENTES"/>
    <x v="1"/>
    <s v="2015RAP"/>
    <s v="RAPAPOIO A FORMACAO "/>
    <s v="20RW"/>
    <x v="9"/>
    <s v="3"/>
    <x v="1"/>
    <s v="RESTOS A PAGAR"/>
    <s v="35"/>
    <x v="1"/>
    <s v="Movimento (Moeda Origem Conta Contábil)"/>
    <s v="000/2015"/>
    <n v="1502.21"/>
  </r>
  <r>
    <x v="5"/>
    <x v="9"/>
    <s v="2015CORRENTES"/>
    <x v="0"/>
    <s v="2015LIQUIDADAS"/>
    <s v="LIQUIDADASASSISTENCIA "/>
    <s v="2994"/>
    <x v="2"/>
    <s v="3"/>
    <x v="1"/>
    <s v="DESPESA"/>
    <s v="25"/>
    <x v="0"/>
    <s v="Movimento (Moeda Origem Conta Contábil)"/>
    <s v="FEV/2015"/>
    <n v="19498"/>
  </r>
  <r>
    <x v="5"/>
    <x v="10"/>
    <s v="2015CORRENTES"/>
    <x v="0"/>
    <s v="2015LIQUIDADAS"/>
    <s v="LIQUIDADASASSISTENCIA "/>
    <s v="2994"/>
    <x v="2"/>
    <s v="3"/>
    <x v="1"/>
    <s v="DESPESA"/>
    <s v="25"/>
    <x v="0"/>
    <s v="Movimento (Moeda Origem Conta Contábil)"/>
    <s v="MAR/2015"/>
    <n v="10224"/>
  </r>
  <r>
    <x v="5"/>
    <x v="11"/>
    <s v="2015CORRENTES"/>
    <x v="0"/>
    <s v="2015LIQUIDADAS"/>
    <s v="LIQUIDADASASSISTENCIA "/>
    <s v="2994"/>
    <x v="2"/>
    <s v="3"/>
    <x v="1"/>
    <s v="DESPESA"/>
    <s v="25"/>
    <x v="0"/>
    <s v="Movimento (Moeda Origem Conta Contábil)"/>
    <s v="ABR/2015"/>
    <n v="13774"/>
  </r>
  <r>
    <x v="5"/>
    <x v="12"/>
    <s v="2015CORRENTES"/>
    <x v="0"/>
    <s v="2015LIQUIDADAS"/>
    <s v="LIQUIDADASASSISTENCIA "/>
    <s v="2994"/>
    <x v="2"/>
    <s v="3"/>
    <x v="1"/>
    <s v="DESPESA"/>
    <s v="25"/>
    <x v="0"/>
    <s v="Movimento (Moeda Origem Conta Contábil)"/>
    <s v="MAI/2015"/>
    <n v="16606"/>
  </r>
  <r>
    <x v="5"/>
    <x v="3"/>
    <s v="2015CORRENTES"/>
    <x v="0"/>
    <s v="2015LIQUIDADAS"/>
    <s v="LIQUIDADASASSISTENCIA "/>
    <s v="2994"/>
    <x v="2"/>
    <s v="3"/>
    <x v="1"/>
    <s v="DESPESA"/>
    <s v="25"/>
    <x v="0"/>
    <s v="Movimento (Moeda Origem Conta Contábil)"/>
    <s v="JUN/2015"/>
    <n v="16716"/>
  </r>
  <r>
    <x v="5"/>
    <x v="4"/>
    <s v="2015CORRENTES"/>
    <x v="0"/>
    <s v="2015LIQUIDADAS"/>
    <s v="LIQUIDADASASSISTENCIA "/>
    <s v="2994"/>
    <x v="2"/>
    <s v="3"/>
    <x v="1"/>
    <s v="DESPESA"/>
    <s v="25"/>
    <x v="0"/>
    <s v="Movimento (Moeda Origem Conta Contábil)"/>
    <s v="JUL/2015"/>
    <n v="9022.4"/>
  </r>
  <r>
    <x v="5"/>
    <x v="5"/>
    <s v="2015CORRENTES"/>
    <x v="0"/>
    <s v="2015LIQUIDADAS"/>
    <s v="LIQUIDADASASSISTENCIA "/>
    <s v="2994"/>
    <x v="2"/>
    <s v="3"/>
    <x v="1"/>
    <s v="DESPESA"/>
    <s v="25"/>
    <x v="0"/>
    <s v="Movimento (Moeda Origem Conta Contábil)"/>
    <s v="AGO/2015"/>
    <n v="6321.04"/>
  </r>
  <r>
    <x v="5"/>
    <x v="6"/>
    <s v="2015CORRENTES"/>
    <x v="0"/>
    <s v="2015LIQUIDADAS"/>
    <s v="LIQUIDADASASSISTENCIA "/>
    <s v="2994"/>
    <x v="2"/>
    <s v="3"/>
    <x v="1"/>
    <s v="DESPESA"/>
    <s v="25"/>
    <x v="0"/>
    <s v="Movimento (Moeda Origem Conta Contábil)"/>
    <s v="SET/2015"/>
    <n v="10997.2"/>
  </r>
  <r>
    <x v="5"/>
    <x v="0"/>
    <s v="2015CORRENTES"/>
    <x v="0"/>
    <s v="2015LIQUIDADAS"/>
    <s v="LIQUIDADASASSISTENCIA "/>
    <s v="2994"/>
    <x v="2"/>
    <s v="3"/>
    <x v="1"/>
    <s v="DESPESA"/>
    <s v="25"/>
    <x v="0"/>
    <s v="Movimento (Moeda Origem Conta Contábil)"/>
    <s v="OUT/2015"/>
    <n v="2517.6"/>
  </r>
  <r>
    <x v="5"/>
    <x v="1"/>
    <s v="2015CORRENTES"/>
    <x v="0"/>
    <s v="2015LIQUIDADAS"/>
    <s v="LIQUIDADASASSISTENCIA "/>
    <s v="2994"/>
    <x v="2"/>
    <s v="3"/>
    <x v="1"/>
    <s v="DESPESA"/>
    <s v="25"/>
    <x v="0"/>
    <s v="Movimento (Moeda Origem Conta Contábil)"/>
    <s v="NOV/2015"/>
    <n v="35004.800000000003"/>
  </r>
  <r>
    <x v="5"/>
    <x v="2"/>
    <s v="2015CORRENTES"/>
    <x v="0"/>
    <s v="2015LIQUIDADAS"/>
    <s v="LIQUIDADASASSISTENCIA "/>
    <s v="2994"/>
    <x v="2"/>
    <s v="3"/>
    <x v="1"/>
    <s v="DESPESA"/>
    <s v="25"/>
    <x v="0"/>
    <s v="Movimento (Moeda Origem Conta Contábil)"/>
    <s v="DEZ/2015"/>
    <n v="20274.37"/>
  </r>
  <r>
    <x v="5"/>
    <x v="7"/>
    <s v="2015CORRENTES"/>
    <x v="1"/>
    <s v="2015RAP"/>
    <s v="RAPASSISTENCIA "/>
    <s v="2994"/>
    <x v="2"/>
    <s v="3"/>
    <x v="1"/>
    <s v="RESTOS A PAGAR"/>
    <s v="35"/>
    <x v="1"/>
    <s v="Movimento (Moeda Origem Conta Contábil)"/>
    <s v="000/2015"/>
    <n v="2100"/>
  </r>
  <r>
    <x v="5"/>
    <x v="7"/>
    <s v="2015CORRENTES"/>
    <x v="1"/>
    <s v="2015RAP"/>
    <s v="RAPASSISTENCIA "/>
    <s v="2994"/>
    <x v="2"/>
    <s v="3"/>
    <x v="1"/>
    <s v="RESTOS A PAGAR"/>
    <s v="40"/>
    <x v="2"/>
    <s v="Movimento (Moeda Origem Conta Contábil)"/>
    <s v="000/2015"/>
    <n v="224999.5"/>
  </r>
  <r>
    <x v="5"/>
    <x v="10"/>
    <s v="2015CORRENTES"/>
    <x v="0"/>
    <s v="2015LIQUIDADAS"/>
    <s v="LIQUIDADASCAPACITACAO "/>
    <s v="4572"/>
    <x v="3"/>
    <s v="3"/>
    <x v="1"/>
    <s v="DESPESA"/>
    <s v="25"/>
    <x v="0"/>
    <s v="Movimento (Moeda Origem Conta Contábil)"/>
    <s v="MAR/2015"/>
    <n v="1943.3"/>
  </r>
  <r>
    <x v="5"/>
    <x v="4"/>
    <s v="2015CORRENTES"/>
    <x v="0"/>
    <s v="2015LIQUIDADAS"/>
    <s v="LIQUIDADASCAPACITACAO "/>
    <s v="4572"/>
    <x v="3"/>
    <s v="3"/>
    <x v="1"/>
    <s v="DESPESA"/>
    <s v="25"/>
    <x v="0"/>
    <s v="Movimento (Moeda Origem Conta Contábil)"/>
    <s v="JUL/2015"/>
    <n v="1370.7"/>
  </r>
  <r>
    <x v="5"/>
    <x v="5"/>
    <s v="2015CORRENTES"/>
    <x v="0"/>
    <s v="2015LIQUIDADAS"/>
    <s v="LIQUIDADASCAPACITACAO "/>
    <s v="4572"/>
    <x v="3"/>
    <s v="3"/>
    <x v="1"/>
    <s v="DESPESA"/>
    <s v="25"/>
    <x v="0"/>
    <s v="Movimento (Moeda Origem Conta Contábil)"/>
    <s v="AGO/2015"/>
    <n v="1061.1500000000001"/>
  </r>
  <r>
    <x v="5"/>
    <x v="6"/>
    <s v="2015CORRENTES"/>
    <x v="0"/>
    <s v="2015LIQUIDADAS"/>
    <s v="LIQUIDADASCAPACITACAO "/>
    <s v="4572"/>
    <x v="3"/>
    <s v="3"/>
    <x v="1"/>
    <s v="DESPESA"/>
    <s v="25"/>
    <x v="0"/>
    <s v="Movimento (Moeda Origem Conta Contábil)"/>
    <s v="SET/2015"/>
    <n v="321.60000000000002"/>
  </r>
  <r>
    <x v="5"/>
    <x v="0"/>
    <s v="2015CORRENTES"/>
    <x v="0"/>
    <s v="2015LIQUIDADAS"/>
    <s v="LIQUIDADASCAPACITACAO "/>
    <s v="4572"/>
    <x v="3"/>
    <s v="3"/>
    <x v="1"/>
    <s v="DESPESA"/>
    <s v="25"/>
    <x v="0"/>
    <s v="Movimento (Moeda Origem Conta Contábil)"/>
    <s v="OUT/2015"/>
    <n v="6935.27"/>
  </r>
  <r>
    <x v="5"/>
    <x v="1"/>
    <s v="2015CORRENTES"/>
    <x v="0"/>
    <s v="2015LIQUIDADAS"/>
    <s v="LIQUIDADASCAPACITACAO "/>
    <s v="4572"/>
    <x v="3"/>
    <s v="3"/>
    <x v="1"/>
    <s v="DESPESA"/>
    <s v="25"/>
    <x v="0"/>
    <s v="Movimento (Moeda Origem Conta Contábil)"/>
    <s v="NOV/2015"/>
    <n v="5353.32"/>
  </r>
  <r>
    <x v="5"/>
    <x v="2"/>
    <s v="2015CORRENTES"/>
    <x v="0"/>
    <s v="2015LIQUIDADAS"/>
    <s v="LIQUIDADASCAPACITACAO "/>
    <s v="4572"/>
    <x v="3"/>
    <s v="3"/>
    <x v="1"/>
    <s v="DESPESA"/>
    <s v="25"/>
    <x v="0"/>
    <s v="Movimento (Moeda Origem Conta Contábil)"/>
    <s v="DEZ/2015"/>
    <n v="11881.89"/>
  </r>
  <r>
    <x v="5"/>
    <x v="7"/>
    <s v="2015CORRENTES"/>
    <x v="1"/>
    <s v="2015RAP"/>
    <s v="RAPCAPACITACAO "/>
    <s v="6358"/>
    <x v="3"/>
    <s v="3"/>
    <x v="1"/>
    <s v="RESTOS A PAGAR"/>
    <s v="40"/>
    <x v="2"/>
    <s v="Movimento (Moeda Origem Conta Contábil)"/>
    <s v="000/2015"/>
    <n v="11708.73"/>
  </r>
  <r>
    <x v="5"/>
    <x v="2"/>
    <s v="2015CORRENTES"/>
    <x v="0"/>
    <s v="2015LIQUIDADAS"/>
    <s v="LIQUIDADASPNAE"/>
    <s v="8744"/>
    <x v="10"/>
    <s v="3"/>
    <x v="1"/>
    <s v="DESPESA"/>
    <s v="25"/>
    <x v="0"/>
    <s v="Movimento (Moeda Origem Conta Contábil)"/>
    <s v="DEZ/2015"/>
    <n v="9967.86"/>
  </r>
  <r>
    <x v="6"/>
    <x v="0"/>
    <s v="2016CORRENTES"/>
    <x v="0"/>
    <s v="2016LIQUIDADAS"/>
    <s v="LIQUIDADASPNAE"/>
    <s v="00PI"/>
    <x v="10"/>
    <s v="3"/>
    <x v="1"/>
    <s v="DESPESA"/>
    <s v="25"/>
    <x v="0"/>
    <s v="Movimento (Moeda Origem Conta Contábil)"/>
    <s v="OUT/2016"/>
    <n v="10217.4"/>
  </r>
  <r>
    <x v="6"/>
    <x v="9"/>
    <s v="2016CORRENTES"/>
    <x v="0"/>
    <s v="2016LIQUIDADAS"/>
    <s v="LIQUIDADASFUNC DE INSTITUICOES "/>
    <s v="20RL"/>
    <x v="8"/>
    <s v="3"/>
    <x v="1"/>
    <s v="DESPESA"/>
    <s v="25"/>
    <x v="0"/>
    <s v="Movimento (Moeda Origem Conta Contábil)"/>
    <s v="FEV/2016"/>
    <n v="74149.31"/>
  </r>
  <r>
    <x v="6"/>
    <x v="10"/>
    <s v="2016CORRENTES"/>
    <x v="0"/>
    <s v="2016LIQUIDADAS"/>
    <s v="LIQUIDADASFUNC DE INSTITUICOES "/>
    <s v="20RL"/>
    <x v="8"/>
    <s v="3"/>
    <x v="1"/>
    <s v="DESPESA"/>
    <s v="25"/>
    <x v="0"/>
    <s v="Movimento (Moeda Origem Conta Contábil)"/>
    <s v="MAR/2016"/>
    <n v="72129.539999999994"/>
  </r>
  <r>
    <x v="6"/>
    <x v="11"/>
    <s v="2016CORRENTES"/>
    <x v="0"/>
    <s v="2016LIQUIDADAS"/>
    <s v="LIQUIDADASFUNC DE INSTITUICOES "/>
    <s v="20RL"/>
    <x v="8"/>
    <s v="3"/>
    <x v="1"/>
    <s v="DESPESA"/>
    <s v="25"/>
    <x v="0"/>
    <s v="Movimento (Moeda Origem Conta Contábil)"/>
    <s v="ABR/2016"/>
    <n v="135203.28"/>
  </r>
  <r>
    <x v="6"/>
    <x v="12"/>
    <s v="2016CORRENTES"/>
    <x v="0"/>
    <s v="2016LIQUIDADAS"/>
    <s v="LIQUIDADASFUNC DE INSTITUICOES "/>
    <s v="20RL"/>
    <x v="8"/>
    <s v="3"/>
    <x v="1"/>
    <s v="DESPESA"/>
    <s v="25"/>
    <x v="0"/>
    <s v="Movimento (Moeda Origem Conta Contábil)"/>
    <s v="MAI/2016"/>
    <n v="124238.86"/>
  </r>
  <r>
    <x v="6"/>
    <x v="3"/>
    <s v="2016CORRENTES"/>
    <x v="0"/>
    <s v="2016LIQUIDADAS"/>
    <s v="LIQUIDADASFUNC DE INSTITUICOES "/>
    <s v="20RL"/>
    <x v="8"/>
    <s v="3"/>
    <x v="1"/>
    <s v="DESPESA"/>
    <s v="25"/>
    <x v="0"/>
    <s v="Movimento (Moeda Origem Conta Contábil)"/>
    <s v="JUN/2016"/>
    <n v="132725.4"/>
  </r>
  <r>
    <x v="6"/>
    <x v="4"/>
    <s v="2016CORRENTES"/>
    <x v="0"/>
    <s v="2016LIQUIDADAS"/>
    <s v="LIQUIDADASFUNC DE INSTITUICOES "/>
    <s v="20RL"/>
    <x v="8"/>
    <s v="3"/>
    <x v="1"/>
    <s v="DESPESA"/>
    <s v="25"/>
    <x v="0"/>
    <s v="Movimento (Moeda Origem Conta Contábil)"/>
    <s v="JUL/2016"/>
    <n v="129846.38"/>
  </r>
  <r>
    <x v="6"/>
    <x v="5"/>
    <s v="2016CORRENTES"/>
    <x v="0"/>
    <s v="2016LIQUIDADAS"/>
    <s v="LIQUIDADASFUNC DE INSTITUICOES "/>
    <s v="20RL"/>
    <x v="8"/>
    <s v="3"/>
    <x v="1"/>
    <s v="DESPESA"/>
    <s v="25"/>
    <x v="0"/>
    <s v="Movimento (Moeda Origem Conta Contábil)"/>
    <s v="AGO/2016"/>
    <n v="99087.42"/>
  </r>
  <r>
    <x v="6"/>
    <x v="6"/>
    <s v="2016CORRENTES"/>
    <x v="0"/>
    <s v="2016LIQUIDADAS"/>
    <s v="LIQUIDADASFUNC DE INSTITUICOES "/>
    <s v="20RL"/>
    <x v="8"/>
    <s v="3"/>
    <x v="1"/>
    <s v="DESPESA"/>
    <s v="25"/>
    <x v="0"/>
    <s v="Movimento (Moeda Origem Conta Contábil)"/>
    <s v="SET/2016"/>
    <n v="163651.74"/>
  </r>
  <r>
    <x v="6"/>
    <x v="0"/>
    <s v="2016CORRENTES"/>
    <x v="0"/>
    <s v="2016LIQUIDADAS"/>
    <s v="LIQUIDADASFUNC DE INSTITUICOES "/>
    <s v="20RL"/>
    <x v="8"/>
    <s v="3"/>
    <x v="1"/>
    <s v="DESPESA"/>
    <s v="25"/>
    <x v="0"/>
    <s v="Movimento (Moeda Origem Conta Contábil)"/>
    <s v="OUT/2016"/>
    <n v="83359.56"/>
  </r>
  <r>
    <x v="6"/>
    <x v="1"/>
    <s v="2016CORRENTES"/>
    <x v="0"/>
    <s v="2016LIQUIDADAS"/>
    <s v="LIQUIDADASFUNC DE INSTITUICOES "/>
    <s v="20RL"/>
    <x v="8"/>
    <s v="3"/>
    <x v="1"/>
    <s v="DESPESA"/>
    <s v="25"/>
    <x v="0"/>
    <s v="Movimento (Moeda Origem Conta Contábil)"/>
    <s v="NOV/2016"/>
    <n v="237200.7"/>
  </r>
  <r>
    <x v="6"/>
    <x v="2"/>
    <s v="2016CORRENTES"/>
    <x v="0"/>
    <s v="2016LIQUIDADAS"/>
    <s v="LIQUIDADASFUNC DE INSTITUICOES "/>
    <s v="20RL"/>
    <x v="8"/>
    <s v="3"/>
    <x v="1"/>
    <s v="DESPESA"/>
    <s v="25"/>
    <x v="0"/>
    <s v="Movimento (Moeda Origem Conta Contábil)"/>
    <s v="DEZ/2016"/>
    <n v="310732.89"/>
  </r>
  <r>
    <x v="6"/>
    <x v="7"/>
    <s v="2016CORRENTES"/>
    <x v="1"/>
    <s v="2016RAP"/>
    <s v="RAPFUNC DE INSTITUICOES "/>
    <s v="20RL"/>
    <x v="8"/>
    <s v="3"/>
    <x v="1"/>
    <s v="RESTOS A PAGAR"/>
    <s v="35"/>
    <x v="1"/>
    <s v="Movimento (Moeda Origem Conta Contábil)"/>
    <s v="000/2016"/>
    <n v="68695.06"/>
  </r>
  <r>
    <x v="6"/>
    <x v="7"/>
    <s v="2016CORRENTES"/>
    <x v="1"/>
    <s v="2016RAP"/>
    <s v="RAPFUNC DE INSTITUICOES "/>
    <s v="20RL"/>
    <x v="8"/>
    <s v="3"/>
    <x v="1"/>
    <s v="RESTOS A PAGAR"/>
    <s v="40"/>
    <x v="2"/>
    <s v="Movimento (Moeda Origem Conta Contábil)"/>
    <s v="000/2016"/>
    <n v="356431.41"/>
  </r>
  <r>
    <x v="6"/>
    <x v="12"/>
    <s v="2016CAPITAL"/>
    <x v="0"/>
    <s v="2016LIQUIDADAS"/>
    <s v="LIQUIDADASFUNC DE INSTITUICOES "/>
    <s v="20RL"/>
    <x v="8"/>
    <s v="4"/>
    <x v="0"/>
    <s v="DESPESA"/>
    <s v="25"/>
    <x v="0"/>
    <s v="Movimento (Moeda Origem Conta Contábil)"/>
    <s v="MAI/2016"/>
    <n v="589.99"/>
  </r>
  <r>
    <x v="6"/>
    <x v="3"/>
    <s v="2016CAPITAL"/>
    <x v="0"/>
    <s v="2016LIQUIDADAS"/>
    <s v="LIQUIDADASFUNC DE INSTITUICOES "/>
    <s v="20RL"/>
    <x v="8"/>
    <s v="4"/>
    <x v="0"/>
    <s v="DESPESA"/>
    <s v="25"/>
    <x v="0"/>
    <s v="Movimento (Moeda Origem Conta Contábil)"/>
    <s v="JUN/2016"/>
    <n v="0"/>
  </r>
  <r>
    <x v="6"/>
    <x v="5"/>
    <s v="2016CAPITAL"/>
    <x v="0"/>
    <s v="2016LIQUIDADAS"/>
    <s v="LIQUIDADASFUNC DE INSTITUICOES "/>
    <s v="20RL"/>
    <x v="8"/>
    <s v="4"/>
    <x v="0"/>
    <s v="DESPESA"/>
    <s v="25"/>
    <x v="0"/>
    <s v="Movimento (Moeda Origem Conta Contábil)"/>
    <s v="AGO/2016"/>
    <n v="154"/>
  </r>
  <r>
    <x v="6"/>
    <x v="6"/>
    <s v="2016CAPITAL"/>
    <x v="0"/>
    <s v="2016LIQUIDADAS"/>
    <s v="LIQUIDADASFUNC DE INSTITUICOES "/>
    <s v="20RL"/>
    <x v="8"/>
    <s v="4"/>
    <x v="0"/>
    <s v="DESPESA"/>
    <s v="25"/>
    <x v="0"/>
    <s v="Movimento (Moeda Origem Conta Contábil)"/>
    <s v="SET/2016"/>
    <n v="1890"/>
  </r>
  <r>
    <x v="6"/>
    <x v="0"/>
    <s v="2016CAPITAL"/>
    <x v="0"/>
    <s v="2016LIQUIDADAS"/>
    <s v="LIQUIDADASFUNC DE INSTITUICOES "/>
    <s v="20RL"/>
    <x v="8"/>
    <s v="4"/>
    <x v="0"/>
    <s v="DESPESA"/>
    <s v="25"/>
    <x v="0"/>
    <s v="Movimento (Moeda Origem Conta Contábil)"/>
    <s v="OUT/2016"/>
    <n v="1099.99"/>
  </r>
  <r>
    <x v="6"/>
    <x v="1"/>
    <s v="2016CAPITAL"/>
    <x v="0"/>
    <s v="2016LIQUIDADAS"/>
    <s v="LIQUIDADASFUNC DE INSTITUICOES "/>
    <s v="20RL"/>
    <x v="8"/>
    <s v="4"/>
    <x v="0"/>
    <s v="DESPESA"/>
    <s v="25"/>
    <x v="0"/>
    <s v="Movimento (Moeda Origem Conta Contábil)"/>
    <s v="NOV/2016"/>
    <n v="39057.279999999999"/>
  </r>
  <r>
    <x v="6"/>
    <x v="2"/>
    <s v="2016CAPITAL"/>
    <x v="0"/>
    <s v="2016LIQUIDADAS"/>
    <s v="LIQUIDADASFUNC DE INSTITUICOES "/>
    <s v="20RL"/>
    <x v="8"/>
    <s v="4"/>
    <x v="0"/>
    <s v="DESPESA"/>
    <s v="25"/>
    <x v="0"/>
    <s v="Movimento (Moeda Origem Conta Contábil)"/>
    <s v="DEZ/2016"/>
    <n v="19506.349999999999"/>
  </r>
  <r>
    <x v="6"/>
    <x v="7"/>
    <s v="2016CAPITAL"/>
    <x v="1"/>
    <s v="2016RAP"/>
    <s v="RAPFUNC DE INSTITUICOES "/>
    <s v="20RL"/>
    <x v="8"/>
    <s v="4"/>
    <x v="0"/>
    <s v="RESTOS A PAGAR"/>
    <s v="40"/>
    <x v="2"/>
    <s v="Movimento (Moeda Origem Conta Contábil)"/>
    <s v="000/2016"/>
    <n v="150897.15"/>
  </r>
  <r>
    <x v="6"/>
    <x v="9"/>
    <s v="2016CORRENTES"/>
    <x v="0"/>
    <s v="2016LIQUIDADAS"/>
    <s v="LIQUIDADASASSISTENCIA "/>
    <s v="2994"/>
    <x v="2"/>
    <s v="3"/>
    <x v="1"/>
    <s v="DESPESA"/>
    <s v="25"/>
    <x v="0"/>
    <s v="Movimento (Moeda Origem Conta Contábil)"/>
    <s v="FEV/2016"/>
    <n v="19088.93"/>
  </r>
  <r>
    <x v="6"/>
    <x v="10"/>
    <s v="2016CORRENTES"/>
    <x v="0"/>
    <s v="2016LIQUIDADAS"/>
    <s v="LIQUIDADASASSISTENCIA "/>
    <s v="2994"/>
    <x v="2"/>
    <s v="3"/>
    <x v="1"/>
    <s v="DESPESA"/>
    <s v="25"/>
    <x v="0"/>
    <s v="Movimento (Moeda Origem Conta Contábil)"/>
    <s v="MAR/2016"/>
    <n v="14484.25"/>
  </r>
  <r>
    <x v="6"/>
    <x v="11"/>
    <s v="2016CORRENTES"/>
    <x v="0"/>
    <s v="2016LIQUIDADAS"/>
    <s v="LIQUIDADASASSISTENCIA "/>
    <s v="2994"/>
    <x v="2"/>
    <s v="3"/>
    <x v="1"/>
    <s v="DESPESA"/>
    <s v="25"/>
    <x v="0"/>
    <s v="Movimento (Moeda Origem Conta Contábil)"/>
    <s v="ABR/2016"/>
    <n v="14683.2"/>
  </r>
  <r>
    <x v="6"/>
    <x v="12"/>
    <s v="2016CORRENTES"/>
    <x v="0"/>
    <s v="2016LIQUIDADAS"/>
    <s v="LIQUIDADASASSISTENCIA "/>
    <s v="2994"/>
    <x v="2"/>
    <s v="3"/>
    <x v="1"/>
    <s v="DESPESA"/>
    <s v="25"/>
    <x v="0"/>
    <s v="Movimento (Moeda Origem Conta Contábil)"/>
    <s v="MAI/2016"/>
    <n v="398.95"/>
  </r>
  <r>
    <x v="6"/>
    <x v="3"/>
    <s v="2016CORRENTES"/>
    <x v="0"/>
    <s v="2016LIQUIDADAS"/>
    <s v="LIQUIDADASASSISTENCIA "/>
    <s v="2994"/>
    <x v="2"/>
    <s v="3"/>
    <x v="1"/>
    <s v="DESPESA"/>
    <s v="25"/>
    <x v="0"/>
    <s v="Movimento (Moeda Origem Conta Contábil)"/>
    <s v="JUN/2016"/>
    <n v="2260.69"/>
  </r>
  <r>
    <x v="6"/>
    <x v="4"/>
    <s v="2016CORRENTES"/>
    <x v="0"/>
    <s v="2016LIQUIDADAS"/>
    <s v="LIQUIDADASASSISTENCIA "/>
    <s v="2994"/>
    <x v="2"/>
    <s v="3"/>
    <x v="1"/>
    <s v="DESPESA"/>
    <s v="25"/>
    <x v="0"/>
    <s v="Movimento (Moeda Origem Conta Contábil)"/>
    <s v="JUL/2016"/>
    <n v="22955.05"/>
  </r>
  <r>
    <x v="6"/>
    <x v="5"/>
    <s v="2016CORRENTES"/>
    <x v="0"/>
    <s v="2016LIQUIDADAS"/>
    <s v="LIQUIDADASASSISTENCIA "/>
    <s v="2994"/>
    <x v="2"/>
    <s v="3"/>
    <x v="1"/>
    <s v="DESPESA"/>
    <s v="25"/>
    <x v="0"/>
    <s v="Movimento (Moeda Origem Conta Contábil)"/>
    <s v="AGO/2016"/>
    <n v="5984.19"/>
  </r>
  <r>
    <x v="6"/>
    <x v="6"/>
    <s v="2016CORRENTES"/>
    <x v="0"/>
    <s v="2016LIQUIDADAS"/>
    <s v="LIQUIDADASASSISTENCIA "/>
    <s v="2994"/>
    <x v="2"/>
    <s v="3"/>
    <x v="1"/>
    <s v="DESPESA"/>
    <s v="25"/>
    <x v="0"/>
    <s v="Movimento (Moeda Origem Conta Contábil)"/>
    <s v="SET/2016"/>
    <n v="57892.65"/>
  </r>
  <r>
    <x v="6"/>
    <x v="0"/>
    <s v="2016CORRENTES"/>
    <x v="0"/>
    <s v="2016LIQUIDADAS"/>
    <s v="LIQUIDADASASSISTENCIA "/>
    <s v="2994"/>
    <x v="2"/>
    <s v="3"/>
    <x v="1"/>
    <s v="DESPESA"/>
    <s v="25"/>
    <x v="0"/>
    <s v="Movimento (Moeda Origem Conta Contábil)"/>
    <s v="OUT/2016"/>
    <n v="66189.48"/>
  </r>
  <r>
    <x v="6"/>
    <x v="1"/>
    <s v="2016CORRENTES"/>
    <x v="0"/>
    <s v="2016LIQUIDADAS"/>
    <s v="LIQUIDADASASSISTENCIA "/>
    <s v="2994"/>
    <x v="2"/>
    <s v="3"/>
    <x v="1"/>
    <s v="DESPESA"/>
    <s v="25"/>
    <x v="0"/>
    <s v="Movimento (Moeda Origem Conta Contábil)"/>
    <s v="NOV/2016"/>
    <n v="23509.51"/>
  </r>
  <r>
    <x v="6"/>
    <x v="2"/>
    <s v="2016CORRENTES"/>
    <x v="0"/>
    <s v="2016LIQUIDADAS"/>
    <s v="LIQUIDADASASSISTENCIA "/>
    <s v="2994"/>
    <x v="2"/>
    <s v="3"/>
    <x v="1"/>
    <s v="DESPESA"/>
    <s v="25"/>
    <x v="0"/>
    <s v="Movimento (Moeda Origem Conta Contábil)"/>
    <s v="DEZ/2016"/>
    <n v="48132.39"/>
  </r>
  <r>
    <x v="6"/>
    <x v="7"/>
    <s v="2016CORRENTES"/>
    <x v="1"/>
    <s v="2016RAP"/>
    <s v="RAPASSISTENCIA "/>
    <s v="2994"/>
    <x v="2"/>
    <s v="3"/>
    <x v="1"/>
    <s v="RESTOS A PAGAR"/>
    <s v="35"/>
    <x v="1"/>
    <s v="Movimento (Moeda Origem Conta Contábil)"/>
    <s v="000/2016"/>
    <n v="419.6"/>
  </r>
  <r>
    <x v="6"/>
    <x v="7"/>
    <s v="2016CORRENTES"/>
    <x v="1"/>
    <s v="2016RAP"/>
    <s v="RAPASSISTENCIA "/>
    <s v="2994"/>
    <x v="2"/>
    <s v="3"/>
    <x v="1"/>
    <s v="RESTOS A PAGAR"/>
    <s v="40"/>
    <x v="2"/>
    <s v="Movimento (Moeda Origem Conta Contábil)"/>
    <s v="000/2016"/>
    <n v="224274.52"/>
  </r>
  <r>
    <x v="6"/>
    <x v="11"/>
    <s v="2016CORRENTES"/>
    <x v="0"/>
    <s v="2016LIQUIDADAS"/>
    <s v="LIQUIDADASCAPACITACAO "/>
    <s v="4572"/>
    <x v="3"/>
    <s v="3"/>
    <x v="1"/>
    <s v="DESPESA"/>
    <s v="25"/>
    <x v="0"/>
    <s v="Movimento (Moeda Origem Conta Contábil)"/>
    <s v="ABR/2016"/>
    <n v="1642.29"/>
  </r>
  <r>
    <x v="6"/>
    <x v="12"/>
    <s v="2016CORRENTES"/>
    <x v="0"/>
    <s v="2016LIQUIDADAS"/>
    <s v="LIQUIDADASCAPACITACAO "/>
    <s v="4572"/>
    <x v="3"/>
    <s v="3"/>
    <x v="1"/>
    <s v="DESPESA"/>
    <s v="25"/>
    <x v="0"/>
    <s v="Movimento (Moeda Origem Conta Contábil)"/>
    <s v="MAI/2016"/>
    <n v="5157.63"/>
  </r>
  <r>
    <x v="6"/>
    <x v="3"/>
    <s v="2016CORRENTES"/>
    <x v="0"/>
    <s v="2016LIQUIDADAS"/>
    <s v="LIQUIDADASCAPACITACAO "/>
    <s v="4572"/>
    <x v="3"/>
    <s v="3"/>
    <x v="1"/>
    <s v="DESPESA"/>
    <s v="25"/>
    <x v="0"/>
    <s v="Movimento (Moeda Origem Conta Contábil)"/>
    <s v="JUN/2016"/>
    <n v="5214.67"/>
  </r>
  <r>
    <x v="6"/>
    <x v="4"/>
    <s v="2016CORRENTES"/>
    <x v="0"/>
    <s v="2016LIQUIDADAS"/>
    <s v="LIQUIDADASCAPACITACAO "/>
    <s v="4572"/>
    <x v="3"/>
    <s v="3"/>
    <x v="1"/>
    <s v="DESPESA"/>
    <s v="25"/>
    <x v="0"/>
    <s v="Movimento (Moeda Origem Conta Contábil)"/>
    <s v="JUL/2016"/>
    <n v="3905.29"/>
  </r>
  <r>
    <x v="6"/>
    <x v="5"/>
    <s v="2016CORRENTES"/>
    <x v="0"/>
    <s v="2016LIQUIDADAS"/>
    <s v="LIQUIDADASCAPACITACAO "/>
    <s v="4572"/>
    <x v="3"/>
    <s v="3"/>
    <x v="1"/>
    <s v="DESPESA"/>
    <s v="25"/>
    <x v="0"/>
    <s v="Movimento (Moeda Origem Conta Contábil)"/>
    <s v="AGO/2016"/>
    <n v="2583.29"/>
  </r>
  <r>
    <x v="6"/>
    <x v="6"/>
    <s v="2016CORRENTES"/>
    <x v="0"/>
    <s v="2016LIQUIDADAS"/>
    <s v="LIQUIDADASCAPACITACAO "/>
    <s v="4572"/>
    <x v="3"/>
    <s v="3"/>
    <x v="1"/>
    <s v="DESPESA"/>
    <s v="25"/>
    <x v="0"/>
    <s v="Movimento (Moeda Origem Conta Contábil)"/>
    <s v="SET/2016"/>
    <n v="6038.51"/>
  </r>
  <r>
    <x v="6"/>
    <x v="0"/>
    <s v="2016CORRENTES"/>
    <x v="0"/>
    <s v="2016LIQUIDADAS"/>
    <s v="LIQUIDADASCAPACITACAO "/>
    <s v="4572"/>
    <x v="3"/>
    <s v="3"/>
    <x v="1"/>
    <s v="DESPESA"/>
    <s v="25"/>
    <x v="0"/>
    <s v="Movimento (Moeda Origem Conta Contábil)"/>
    <s v="OUT/2016"/>
    <n v="8165.65"/>
  </r>
  <r>
    <x v="6"/>
    <x v="1"/>
    <s v="2016CORRENTES"/>
    <x v="0"/>
    <s v="2016LIQUIDADAS"/>
    <s v="LIQUIDADASCAPACITACAO "/>
    <s v="4572"/>
    <x v="3"/>
    <s v="3"/>
    <x v="1"/>
    <s v="DESPESA"/>
    <s v="25"/>
    <x v="0"/>
    <s v="Movimento (Moeda Origem Conta Contábil)"/>
    <s v="NOV/2016"/>
    <n v="4628.92"/>
  </r>
  <r>
    <x v="6"/>
    <x v="2"/>
    <s v="2016CORRENTES"/>
    <x v="0"/>
    <s v="2016LIQUIDADAS"/>
    <s v="LIQUIDADASCAPACITACAO "/>
    <s v="4572"/>
    <x v="3"/>
    <s v="3"/>
    <x v="1"/>
    <s v="DESPESA"/>
    <s v="25"/>
    <x v="0"/>
    <s v="Movimento (Moeda Origem Conta Contábil)"/>
    <s v="DEZ/2016"/>
    <n v="3843.7"/>
  </r>
  <r>
    <x v="6"/>
    <x v="7"/>
    <s v="2016CORRENTES"/>
    <x v="1"/>
    <s v="2016RAP"/>
    <s v="RAPCAPACITACAO "/>
    <s v="4572"/>
    <x v="3"/>
    <s v="3"/>
    <x v="1"/>
    <s v="RESTOS A PAGAR"/>
    <s v="35"/>
    <x v="1"/>
    <s v="Movimento (Moeda Origem Conta Contábil)"/>
    <s v="000/2016"/>
    <n v="543.78"/>
  </r>
  <r>
    <x v="6"/>
    <x v="7"/>
    <s v="2016CORRENTES"/>
    <x v="1"/>
    <s v="2016RAP"/>
    <s v="RAPCAPACITACAO "/>
    <s v="4572"/>
    <x v="3"/>
    <s v="3"/>
    <x v="1"/>
    <s v="RESTOS A PAGAR"/>
    <s v="40"/>
    <x v="2"/>
    <s v="Movimento (Moeda Origem Conta Contábil)"/>
    <s v="000/2016"/>
    <n v="5456.22"/>
  </r>
  <r>
    <x v="6"/>
    <x v="7"/>
    <s v="2016CORRENTES"/>
    <x v="1"/>
    <s v="2016RAP"/>
    <s v="RAPPNAE"/>
    <s v="8744"/>
    <x v="10"/>
    <s v="3"/>
    <x v="1"/>
    <s v="RESTOS A PAGAR"/>
    <s v="35"/>
    <x v="1"/>
    <s v="Movimento (Moeda Origem Conta Contábil)"/>
    <s v="000/2016"/>
    <n v="9967.86"/>
  </r>
  <r>
    <x v="6"/>
    <x v="7"/>
    <s v="2016CORRENTES"/>
    <x v="1"/>
    <s v="2016RAP"/>
    <s v="RAPPNAE"/>
    <s v="8744"/>
    <x v="10"/>
    <s v="3"/>
    <x v="1"/>
    <s v="RESTOS A PAGAR"/>
    <s v="40"/>
    <x v="2"/>
    <s v="Movimento (Moeda Origem Conta Contábil)"/>
    <s v="000/2016"/>
    <n v="3951.67"/>
  </r>
  <r>
    <x v="7"/>
    <x v="7"/>
    <s v="2017CORRENTES"/>
    <x v="1"/>
    <s v="2017RAP"/>
    <s v="RAPPNAE"/>
    <s v="00PI"/>
    <x v="10"/>
    <s v="3"/>
    <x v="1"/>
    <s v="RESTOS A PAGAR"/>
    <s v="40"/>
    <x v="2"/>
    <s v="Movimento (Moeda Origem Conta Contábil)"/>
    <s v="000/2017"/>
    <n v="38018.14"/>
  </r>
  <r>
    <x v="7"/>
    <x v="7"/>
    <s v="2017CAPITAL"/>
    <x v="1"/>
    <s v="2017RAP"/>
    <s v="RAPEXPANSAO"/>
    <s v="20RG"/>
    <x v="0"/>
    <s v="4"/>
    <x v="0"/>
    <s v="RESTOS A PAGAR"/>
    <s v="40"/>
    <x v="2"/>
    <s v="Movimento (Moeda Origem Conta Contábil)"/>
    <s v="000/2017"/>
    <n v="8226"/>
  </r>
  <r>
    <x v="7"/>
    <x v="8"/>
    <s v="2017CORRENTES"/>
    <x v="0"/>
    <s v="2017LIQUIDADAS"/>
    <s v="LIQUIDADASFUNC DE INSTITUICOES "/>
    <s v="20RL"/>
    <x v="8"/>
    <s v="3"/>
    <x v="1"/>
    <s v="DESPESA"/>
    <s v="25"/>
    <x v="0"/>
    <s v="Movimento (Moeda Origem Conta Contábil)"/>
    <s v="JAN/2017"/>
    <n v="5726.21"/>
  </r>
  <r>
    <x v="7"/>
    <x v="9"/>
    <s v="2017CORRENTES"/>
    <x v="0"/>
    <s v="2017LIQUIDADAS"/>
    <s v="LIQUIDADASFUNC DE INSTITUICOES "/>
    <s v="20RL"/>
    <x v="8"/>
    <s v="3"/>
    <x v="1"/>
    <s v="DESPESA"/>
    <s v="25"/>
    <x v="0"/>
    <s v="Movimento (Moeda Origem Conta Contábil)"/>
    <s v="FEV/2017"/>
    <n v="68061.22"/>
  </r>
  <r>
    <x v="7"/>
    <x v="10"/>
    <s v="2017CORRENTES"/>
    <x v="0"/>
    <s v="2017LIQUIDADAS"/>
    <s v="LIQUIDADASFUNC DE INSTITUICOES "/>
    <s v="20RL"/>
    <x v="8"/>
    <s v="3"/>
    <x v="1"/>
    <s v="DESPESA"/>
    <s v="25"/>
    <x v="0"/>
    <s v="Movimento (Moeda Origem Conta Contábil)"/>
    <s v="MAR/2017"/>
    <n v="63596.63"/>
  </r>
  <r>
    <x v="7"/>
    <x v="11"/>
    <s v="2017CORRENTES"/>
    <x v="0"/>
    <s v="2017LIQUIDADAS"/>
    <s v="LIQUIDADASFUNC DE INSTITUICOES "/>
    <s v="20RL"/>
    <x v="8"/>
    <s v="3"/>
    <x v="1"/>
    <s v="DESPESA"/>
    <s v="25"/>
    <x v="0"/>
    <s v="Movimento (Moeda Origem Conta Contábil)"/>
    <s v="ABR/2017"/>
    <n v="70512.53"/>
  </r>
  <r>
    <x v="7"/>
    <x v="12"/>
    <s v="2017CORRENTES"/>
    <x v="0"/>
    <s v="2017LIQUIDADAS"/>
    <s v="LIQUIDADASFUNC DE INSTITUICOES "/>
    <s v="20RL"/>
    <x v="8"/>
    <s v="3"/>
    <x v="1"/>
    <s v="DESPESA"/>
    <s v="25"/>
    <x v="0"/>
    <s v="Movimento (Moeda Origem Conta Contábil)"/>
    <s v="MAI/2017"/>
    <n v="75479.7"/>
  </r>
  <r>
    <x v="7"/>
    <x v="3"/>
    <s v="2017CORRENTES"/>
    <x v="0"/>
    <s v="2017LIQUIDADAS"/>
    <s v="LIQUIDADASFUNC DE INSTITUICOES "/>
    <s v="20RL"/>
    <x v="8"/>
    <s v="3"/>
    <x v="1"/>
    <s v="DESPESA"/>
    <s v="25"/>
    <x v="0"/>
    <s v="Movimento (Moeda Origem Conta Contábil)"/>
    <s v="JUN/2017"/>
    <n v="211219.15"/>
  </r>
  <r>
    <x v="7"/>
    <x v="4"/>
    <s v="2017CORRENTES"/>
    <x v="0"/>
    <s v="2017LIQUIDADAS"/>
    <s v="LIQUIDADASFUNC DE INSTITUICOES "/>
    <s v="20RL"/>
    <x v="8"/>
    <s v="3"/>
    <x v="1"/>
    <s v="DESPESA"/>
    <s v="25"/>
    <x v="0"/>
    <s v="Movimento (Moeda Origem Conta Contábil)"/>
    <s v="JUL/2017"/>
    <n v="76740.509999999995"/>
  </r>
  <r>
    <x v="7"/>
    <x v="5"/>
    <s v="2017CORRENTES"/>
    <x v="0"/>
    <s v="2017LIQUIDADAS"/>
    <s v="LIQUIDADASFUNC DE INSTITUICOES "/>
    <s v="20RL"/>
    <x v="8"/>
    <s v="3"/>
    <x v="1"/>
    <s v="DESPESA"/>
    <s v="25"/>
    <x v="0"/>
    <s v="Movimento (Moeda Origem Conta Contábil)"/>
    <s v="AGO/2017"/>
    <n v="149007.91"/>
  </r>
  <r>
    <x v="7"/>
    <x v="6"/>
    <s v="2017CORRENTES"/>
    <x v="0"/>
    <s v="2017LIQUIDADAS"/>
    <s v="LIQUIDADASFUNC DE INSTITUICOES "/>
    <s v="20RL"/>
    <x v="8"/>
    <s v="3"/>
    <x v="1"/>
    <s v="DESPESA"/>
    <s v="25"/>
    <x v="0"/>
    <s v="Movimento (Moeda Origem Conta Contábil)"/>
    <s v="SET/2017"/>
    <n v="75539.850000000006"/>
  </r>
  <r>
    <x v="7"/>
    <x v="0"/>
    <s v="2017CORRENTES"/>
    <x v="0"/>
    <s v="2017LIQUIDADAS"/>
    <s v="LIQUIDADASFUNC DE INSTITUICOES "/>
    <s v="20RL"/>
    <x v="8"/>
    <s v="3"/>
    <x v="1"/>
    <s v="DESPESA"/>
    <s v="25"/>
    <x v="0"/>
    <s v="Movimento (Moeda Origem Conta Contábil)"/>
    <s v="OUT/2017"/>
    <n v="207980.95"/>
  </r>
  <r>
    <x v="7"/>
    <x v="1"/>
    <s v="2017CORRENTES"/>
    <x v="0"/>
    <s v="2017LIQUIDADAS"/>
    <s v="LIQUIDADASFUNC DE INSTITUICOES "/>
    <s v="20RL"/>
    <x v="8"/>
    <s v="3"/>
    <x v="1"/>
    <s v="DESPESA"/>
    <s v="25"/>
    <x v="0"/>
    <s v="Movimento (Moeda Origem Conta Contábil)"/>
    <s v="NOV/2017"/>
    <n v="388585.64"/>
  </r>
  <r>
    <x v="7"/>
    <x v="2"/>
    <s v="2017CORRENTES"/>
    <x v="0"/>
    <s v="2017LIQUIDADAS"/>
    <s v="LIQUIDADASFUNC DE INSTITUICOES "/>
    <s v="20RL"/>
    <x v="8"/>
    <s v="3"/>
    <x v="1"/>
    <s v="DESPESA"/>
    <s v="25"/>
    <x v="0"/>
    <s v="Movimento (Moeda Origem Conta Contábil)"/>
    <s v="DEZ/2017"/>
    <n v="360887.55"/>
  </r>
  <r>
    <x v="7"/>
    <x v="7"/>
    <s v="2017CORRENTES"/>
    <x v="1"/>
    <s v="2017RAP"/>
    <s v="RAPFUNC DE INSTITUICOES "/>
    <s v="20RL"/>
    <x v="8"/>
    <s v="3"/>
    <x v="1"/>
    <s v="RESTOS A PAGAR"/>
    <s v="40"/>
    <x v="2"/>
    <s v="Movimento (Moeda Origem Conta Contábil)"/>
    <s v="000/2017"/>
    <n v="375626.88"/>
  </r>
  <r>
    <x v="7"/>
    <x v="0"/>
    <s v="2017CAPITAL"/>
    <x v="0"/>
    <s v="2017LIQUIDADAS"/>
    <s v="LIQUIDADASFUNC DE INSTITUICOES "/>
    <s v="20RL"/>
    <x v="8"/>
    <s v="4"/>
    <x v="0"/>
    <s v="DESPESA"/>
    <s v="25"/>
    <x v="0"/>
    <s v="Movimento (Moeda Origem Conta Contábil)"/>
    <s v="OUT/2017"/>
    <n v="4199.6499999999996"/>
  </r>
  <r>
    <x v="7"/>
    <x v="1"/>
    <s v="2017CAPITAL"/>
    <x v="0"/>
    <s v="2017LIQUIDADAS"/>
    <s v="LIQUIDADASFUNC DE INSTITUICOES "/>
    <s v="20RL"/>
    <x v="8"/>
    <s v="4"/>
    <x v="0"/>
    <s v="DESPESA"/>
    <s v="25"/>
    <x v="0"/>
    <s v="Movimento (Moeda Origem Conta Contábil)"/>
    <s v="NOV/2017"/>
    <n v="1899.45"/>
  </r>
  <r>
    <x v="7"/>
    <x v="7"/>
    <s v="2017CAPITAL"/>
    <x v="1"/>
    <s v="2017RAP"/>
    <s v="RAPFUNC DE INSTITUICOES "/>
    <s v="20RL"/>
    <x v="8"/>
    <s v="4"/>
    <x v="0"/>
    <s v="RESTOS A PAGAR"/>
    <s v="40"/>
    <x v="2"/>
    <s v="Movimento (Moeda Origem Conta Contábil)"/>
    <s v="000/2017"/>
    <n v="88931.46"/>
  </r>
  <r>
    <x v="7"/>
    <x v="8"/>
    <s v="2017CORRENTES"/>
    <x v="0"/>
    <s v="2017LIQUIDADAS"/>
    <s v="LIQUIDADASASSISTENCIA "/>
    <s v="2994"/>
    <x v="2"/>
    <s v="3"/>
    <x v="1"/>
    <s v="DESPESA"/>
    <s v="25"/>
    <x v="0"/>
    <s v="Movimento (Moeda Origem Conta Contábil)"/>
    <s v="JAN/2017"/>
    <n v="13355.8"/>
  </r>
  <r>
    <x v="7"/>
    <x v="9"/>
    <s v="2017CORRENTES"/>
    <x v="0"/>
    <s v="2017LIQUIDADAS"/>
    <s v="LIQUIDADASASSISTENCIA "/>
    <s v="2994"/>
    <x v="2"/>
    <s v="3"/>
    <x v="1"/>
    <s v="DESPESA"/>
    <s v="25"/>
    <x v="0"/>
    <s v="Movimento (Moeda Origem Conta Contábil)"/>
    <s v="FEV/2017"/>
    <n v="16671.55"/>
  </r>
  <r>
    <x v="7"/>
    <x v="10"/>
    <s v="2017CORRENTES"/>
    <x v="0"/>
    <s v="2017LIQUIDADAS"/>
    <s v="LIQUIDADASASSISTENCIA "/>
    <s v="2994"/>
    <x v="2"/>
    <s v="3"/>
    <x v="1"/>
    <s v="DESPESA"/>
    <s v="25"/>
    <x v="0"/>
    <s v="Movimento (Moeda Origem Conta Contábil)"/>
    <s v="MAR/2017"/>
    <n v="28123.3"/>
  </r>
  <r>
    <x v="7"/>
    <x v="11"/>
    <s v="2017CORRENTES"/>
    <x v="0"/>
    <s v="2017LIQUIDADAS"/>
    <s v="LIQUIDADASASSISTENCIA "/>
    <s v="2994"/>
    <x v="2"/>
    <s v="3"/>
    <x v="1"/>
    <s v="DESPESA"/>
    <s v="25"/>
    <x v="0"/>
    <s v="Movimento (Moeda Origem Conta Contábil)"/>
    <s v="ABR/2017"/>
    <n v="23334.86"/>
  </r>
  <r>
    <x v="7"/>
    <x v="12"/>
    <s v="2017CORRENTES"/>
    <x v="0"/>
    <s v="2017LIQUIDADAS"/>
    <s v="LIQUIDADASASSISTENCIA "/>
    <s v="2994"/>
    <x v="2"/>
    <s v="3"/>
    <x v="1"/>
    <s v="DESPESA"/>
    <s v="25"/>
    <x v="0"/>
    <s v="Movimento (Moeda Origem Conta Contábil)"/>
    <s v="MAI/2017"/>
    <n v="11026.6"/>
  </r>
  <r>
    <x v="7"/>
    <x v="3"/>
    <s v="2017CORRENTES"/>
    <x v="0"/>
    <s v="2017LIQUIDADAS"/>
    <s v="LIQUIDADASASSISTENCIA "/>
    <s v="2994"/>
    <x v="2"/>
    <s v="3"/>
    <x v="1"/>
    <s v="DESPESA"/>
    <s v="25"/>
    <x v="0"/>
    <s v="Movimento (Moeda Origem Conta Contábil)"/>
    <s v="JUN/2017"/>
    <n v="12015.8"/>
  </r>
  <r>
    <x v="7"/>
    <x v="4"/>
    <s v="2017CORRENTES"/>
    <x v="0"/>
    <s v="2017LIQUIDADAS"/>
    <s v="LIQUIDADASASSISTENCIA "/>
    <s v="2994"/>
    <x v="2"/>
    <s v="3"/>
    <x v="1"/>
    <s v="DESPESA"/>
    <s v="25"/>
    <x v="0"/>
    <s v="Movimento (Moeda Origem Conta Contábil)"/>
    <s v="JUL/2017"/>
    <n v="26157.75"/>
  </r>
  <r>
    <x v="7"/>
    <x v="5"/>
    <s v="2017CORRENTES"/>
    <x v="0"/>
    <s v="2017LIQUIDADAS"/>
    <s v="LIQUIDADASASSISTENCIA "/>
    <s v="2994"/>
    <x v="2"/>
    <s v="3"/>
    <x v="1"/>
    <s v="DESPESA"/>
    <s v="25"/>
    <x v="0"/>
    <s v="Movimento (Moeda Origem Conta Contábil)"/>
    <s v="AGO/2017"/>
    <n v="20024.75"/>
  </r>
  <r>
    <x v="7"/>
    <x v="6"/>
    <s v="2017CORRENTES"/>
    <x v="0"/>
    <s v="2017LIQUIDADAS"/>
    <s v="LIQUIDADASASSISTENCIA "/>
    <s v="2994"/>
    <x v="2"/>
    <s v="3"/>
    <x v="1"/>
    <s v="DESPESA"/>
    <s v="25"/>
    <x v="0"/>
    <s v="Movimento (Moeda Origem Conta Contábil)"/>
    <s v="SET/2017"/>
    <n v="26212.35"/>
  </r>
  <r>
    <x v="7"/>
    <x v="0"/>
    <s v="2017CORRENTES"/>
    <x v="0"/>
    <s v="2017LIQUIDADAS"/>
    <s v="LIQUIDADASASSISTENCIA "/>
    <s v="2994"/>
    <x v="2"/>
    <s v="3"/>
    <x v="1"/>
    <s v="DESPESA"/>
    <s v="25"/>
    <x v="0"/>
    <s v="Movimento (Moeda Origem Conta Contábil)"/>
    <s v="OUT/2017"/>
    <n v="26336.36"/>
  </r>
  <r>
    <x v="7"/>
    <x v="1"/>
    <s v="2017CORRENTES"/>
    <x v="0"/>
    <s v="2017LIQUIDADAS"/>
    <s v="LIQUIDADASASSISTENCIA "/>
    <s v="2994"/>
    <x v="2"/>
    <s v="3"/>
    <x v="1"/>
    <s v="DESPESA"/>
    <s v="25"/>
    <x v="0"/>
    <s v="Movimento (Moeda Origem Conta Contábil)"/>
    <s v="NOV/2017"/>
    <n v="16565.79"/>
  </r>
  <r>
    <x v="7"/>
    <x v="2"/>
    <s v="2017CORRENTES"/>
    <x v="0"/>
    <s v="2017LIQUIDADAS"/>
    <s v="LIQUIDADASASSISTENCIA "/>
    <s v="2994"/>
    <x v="2"/>
    <s v="3"/>
    <x v="1"/>
    <s v="DESPESA"/>
    <s v="25"/>
    <x v="0"/>
    <s v="Movimento (Moeda Origem Conta Contábil)"/>
    <s v="DEZ/2017"/>
    <n v="20293.02"/>
  </r>
  <r>
    <x v="7"/>
    <x v="7"/>
    <s v="2017CORRENTES"/>
    <x v="1"/>
    <s v="2017RAP"/>
    <s v="RAPASSISTENCIA "/>
    <s v="2994"/>
    <x v="2"/>
    <s v="3"/>
    <x v="1"/>
    <s v="RESTOS A PAGAR"/>
    <s v="40"/>
    <x v="2"/>
    <s v="Movimento (Moeda Origem Conta Contábil)"/>
    <s v="000/2017"/>
    <n v="233092.28"/>
  </r>
  <r>
    <x v="7"/>
    <x v="10"/>
    <s v="2017CORRENTES"/>
    <x v="0"/>
    <s v="2017LIQUIDADAS"/>
    <s v="LIQUIDADASCAPACITACAO "/>
    <s v="4572"/>
    <x v="3"/>
    <s v="3"/>
    <x v="1"/>
    <s v="DESPESA"/>
    <s v="25"/>
    <x v="0"/>
    <s v="Movimento (Moeda Origem Conta Contábil)"/>
    <s v="MAR/2017"/>
    <n v="4885.1400000000003"/>
  </r>
  <r>
    <x v="7"/>
    <x v="11"/>
    <s v="2017CORRENTES"/>
    <x v="0"/>
    <s v="2017LIQUIDADAS"/>
    <s v="LIQUIDADASCAPACITACAO "/>
    <s v="4572"/>
    <x v="3"/>
    <s v="3"/>
    <x v="1"/>
    <s v="DESPESA"/>
    <s v="25"/>
    <x v="0"/>
    <s v="Movimento (Moeda Origem Conta Contábil)"/>
    <s v="ABR/2017"/>
    <n v="1110.1400000000001"/>
  </r>
  <r>
    <x v="7"/>
    <x v="12"/>
    <s v="2017CORRENTES"/>
    <x v="0"/>
    <s v="2017LIQUIDADAS"/>
    <s v="LIQUIDADASCAPACITACAO "/>
    <s v="4572"/>
    <x v="3"/>
    <s v="3"/>
    <x v="1"/>
    <s v="DESPESA"/>
    <s v="25"/>
    <x v="0"/>
    <s v="Movimento (Moeda Origem Conta Contábil)"/>
    <s v="MAI/2017"/>
    <n v="1030.07"/>
  </r>
  <r>
    <x v="7"/>
    <x v="3"/>
    <s v="2017CORRENTES"/>
    <x v="0"/>
    <s v="2017LIQUIDADAS"/>
    <s v="LIQUIDADASCAPACITACAO "/>
    <s v="4572"/>
    <x v="3"/>
    <s v="3"/>
    <x v="1"/>
    <s v="DESPESA"/>
    <s v="25"/>
    <x v="0"/>
    <s v="Movimento (Moeda Origem Conta Contábil)"/>
    <s v="JUN/2017"/>
    <n v="1505.07"/>
  </r>
  <r>
    <x v="7"/>
    <x v="4"/>
    <s v="2017CORRENTES"/>
    <x v="0"/>
    <s v="2017LIQUIDADAS"/>
    <s v="LIQUIDADASCAPACITACAO "/>
    <s v="4572"/>
    <x v="3"/>
    <s v="3"/>
    <x v="1"/>
    <s v="DESPESA"/>
    <s v="25"/>
    <x v="0"/>
    <s v="Movimento (Moeda Origem Conta Contábil)"/>
    <s v="JUL/2017"/>
    <n v="4464.1099999999997"/>
  </r>
  <r>
    <x v="7"/>
    <x v="5"/>
    <s v="2017CORRENTES"/>
    <x v="0"/>
    <s v="2017LIQUIDADAS"/>
    <s v="LIQUIDADASCAPACITACAO "/>
    <s v="4572"/>
    <x v="3"/>
    <s v="3"/>
    <x v="1"/>
    <s v="DESPESA"/>
    <s v="25"/>
    <x v="0"/>
    <s v="Movimento (Moeda Origem Conta Contábil)"/>
    <s v="AGO/2017"/>
    <n v="4044.61"/>
  </r>
  <r>
    <x v="7"/>
    <x v="6"/>
    <s v="2017CORRENTES"/>
    <x v="0"/>
    <s v="2017LIQUIDADAS"/>
    <s v="LIQUIDADASCAPACITACAO "/>
    <s v="4572"/>
    <x v="3"/>
    <s v="3"/>
    <x v="1"/>
    <s v="DESPESA"/>
    <s v="25"/>
    <x v="0"/>
    <s v="Movimento (Moeda Origem Conta Contábil)"/>
    <s v="SET/2017"/>
    <n v="2380.0700000000002"/>
  </r>
  <r>
    <x v="7"/>
    <x v="0"/>
    <s v="2017CORRENTES"/>
    <x v="0"/>
    <s v="2017LIQUIDADAS"/>
    <s v="LIQUIDADASCAPACITACAO "/>
    <s v="4572"/>
    <x v="3"/>
    <s v="3"/>
    <x v="1"/>
    <s v="DESPESA"/>
    <s v="25"/>
    <x v="0"/>
    <s v="Movimento (Moeda Origem Conta Contábil)"/>
    <s v="OUT/2017"/>
    <n v="5853.73"/>
  </r>
  <r>
    <x v="7"/>
    <x v="1"/>
    <s v="2017CORRENTES"/>
    <x v="0"/>
    <s v="2017LIQUIDADAS"/>
    <s v="LIQUIDADASCAPACITACAO "/>
    <s v="4572"/>
    <x v="3"/>
    <s v="3"/>
    <x v="1"/>
    <s v="DESPESA"/>
    <s v="25"/>
    <x v="0"/>
    <s v="Movimento (Moeda Origem Conta Contábil)"/>
    <s v="NOV/2017"/>
    <n v="1900"/>
  </r>
  <r>
    <x v="7"/>
    <x v="2"/>
    <s v="2017CORRENTES"/>
    <x v="0"/>
    <s v="2017LIQUIDADAS"/>
    <s v="LIQUIDADASCAPACITACAO "/>
    <s v="4572"/>
    <x v="3"/>
    <s v="3"/>
    <x v="1"/>
    <s v="DESPESA"/>
    <s v="25"/>
    <x v="0"/>
    <s v="Movimento (Moeda Origem Conta Contábil)"/>
    <s v="DEZ/2017"/>
    <n v="4232.5200000000004"/>
  </r>
  <r>
    <x v="8"/>
    <x v="7"/>
    <s v="2018CORRENTES"/>
    <x v="1"/>
    <s v="2018RAP"/>
    <s v="RAPASSISTENCIA "/>
    <n v="2994"/>
    <x v="2"/>
    <m/>
    <x v="1"/>
    <s v="RESTOS A PAGAR"/>
    <m/>
    <x v="2"/>
    <s v="Movimento (Moeda Origem Conta Contábil)"/>
    <s v="000/2018"/>
    <n v="164604.19"/>
  </r>
  <r>
    <x v="8"/>
    <x v="7"/>
    <s v="2018CORRENTES"/>
    <x v="1"/>
    <s v="2018RAP"/>
    <s v="RAPPNAE"/>
    <s v="00PI"/>
    <x v="10"/>
    <m/>
    <x v="1"/>
    <s v="RESTOS A PAGAR"/>
    <m/>
    <x v="2"/>
    <s v="Movimento (Moeda Origem Conta Contábil)"/>
    <s v="000/2018"/>
    <n v="109994.6"/>
  </r>
  <r>
    <x v="8"/>
    <x v="7"/>
    <s v="2018CORRENTES"/>
    <x v="1"/>
    <s v="2018RAP"/>
    <s v="RAPFUNC DE INSTITUICOES "/>
    <s v="20RL"/>
    <x v="8"/>
    <m/>
    <x v="1"/>
    <s v="RESTOS A PAGAR"/>
    <m/>
    <x v="2"/>
    <s v="Movimento (Moeda Origem Conta Contábil)"/>
    <s v="000/2018"/>
    <n v="271618.61"/>
  </r>
  <r>
    <x v="8"/>
    <x v="9"/>
    <s v="2018CORRENTES"/>
    <x v="1"/>
    <s v="2018RAP"/>
    <s v="RAPFUNC DE INSTITUICOES "/>
    <s v="20RL"/>
    <x v="8"/>
    <m/>
    <x v="1"/>
    <s v="RESTOS A PAGAR"/>
    <m/>
    <x v="1"/>
    <s v="Movimento (Moeda Origem Conta Contábil)"/>
    <s v="000/2018"/>
    <n v="1381.77"/>
  </r>
  <r>
    <x v="8"/>
    <x v="10"/>
    <s v="2018CAPITAL"/>
    <x v="1"/>
    <s v="2018RAP"/>
    <s v="RAPFUNC DE INSTITUICOES "/>
    <s v="20RL"/>
    <x v="8"/>
    <m/>
    <x v="0"/>
    <s v="RESTOS A PAGAR"/>
    <m/>
    <x v="2"/>
    <s v="Movimento (Moeda Origem Conta Contábil)"/>
    <s v="000/2018"/>
    <n v="21858.79999999999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0">
  <r>
    <x v="0"/>
    <s v="20RL"/>
    <x v="0"/>
    <n v="3"/>
    <s v="CORRENTE"/>
    <n v="1243157.93"/>
  </r>
  <r>
    <x v="0"/>
    <n v="2994"/>
    <x v="1"/>
    <n v="3"/>
    <s v="CORRENTE"/>
    <n v="465365"/>
  </r>
  <r>
    <x v="0"/>
    <n v="4572"/>
    <x v="2"/>
    <n v="3"/>
    <s v="CORRENTE"/>
    <n v="7850"/>
  </r>
  <r>
    <x v="1"/>
    <s v="00PI"/>
    <x v="3"/>
    <n v="3"/>
    <s v="CORRENTE"/>
    <n v="109994.6"/>
  </r>
  <r>
    <x v="1"/>
    <s v="20RL"/>
    <x v="0"/>
    <n v="3"/>
    <s v="CORRENTE"/>
    <n v="2025035.62"/>
  </r>
  <r>
    <x v="1"/>
    <s v="20RL"/>
    <x v="0"/>
    <n v="4"/>
    <s v="CAPITAL"/>
    <n v="27957.9"/>
  </r>
  <r>
    <x v="1"/>
    <n v="2994"/>
    <x v="1"/>
    <n v="3"/>
    <s v="CORRENTE"/>
    <n v="404874.56"/>
  </r>
  <r>
    <x v="1"/>
    <n v="4572"/>
    <x v="2"/>
    <n v="3"/>
    <s v="CORRENTE"/>
    <n v="31405.46"/>
  </r>
  <r>
    <x v="2"/>
    <s v="00PI"/>
    <x v="3"/>
    <n v="3"/>
    <s v="CORRENTE"/>
    <n v="48235.54"/>
  </r>
  <r>
    <x v="2"/>
    <s v="20RG"/>
    <x v="4"/>
    <n v="4"/>
    <s v="CAPITAL"/>
    <n v="8226"/>
  </r>
  <r>
    <x v="2"/>
    <s v="20RL"/>
    <x v="0"/>
    <n v="3"/>
    <s v="CORRENTE"/>
    <n v="1992747.3"/>
  </r>
  <r>
    <x v="2"/>
    <s v="20RL"/>
    <x v="0"/>
    <n v="4"/>
    <s v="CAPITAL"/>
    <n v="151229.07"/>
  </r>
  <r>
    <x v="2"/>
    <n v="2994"/>
    <x v="1"/>
    <n v="3"/>
    <s v="CORRENTE"/>
    <n v="508671.57"/>
  </r>
  <r>
    <x v="2"/>
    <n v="4572"/>
    <x v="2"/>
    <n v="3"/>
    <s v="CORRENTE"/>
    <n v="42333.34"/>
  </r>
  <r>
    <x v="3"/>
    <s v="20RL"/>
    <x v="0"/>
    <n v="3"/>
    <s v="CORRENTE"/>
    <n v="1864265.37"/>
  </r>
  <r>
    <x v="3"/>
    <s v="20RL"/>
    <x v="0"/>
    <n v="4"/>
    <s v="CAPITAL"/>
    <n v="155497.15"/>
  </r>
  <r>
    <x v="3"/>
    <n v="2994"/>
    <x v="1"/>
    <n v="3"/>
    <s v="CORRENTE"/>
    <n v="388492.4"/>
  </r>
  <r>
    <x v="3"/>
    <n v="4572"/>
    <x v="2"/>
    <n v="3"/>
    <s v="CORRENTE"/>
    <n v="36842.769999999997"/>
  </r>
  <r>
    <x v="3"/>
    <n v="6380"/>
    <x v="5"/>
    <n v="3"/>
    <s v="CORRENTE"/>
    <n v="0"/>
  </r>
  <r>
    <x v="3"/>
    <n v="8744"/>
    <x v="3"/>
    <n v="3"/>
    <s v="CORRENTE"/>
    <n v="13919.53"/>
  </r>
  <r>
    <x v="4"/>
    <s v="20RL"/>
    <x v="0"/>
    <n v="3"/>
    <s v="CORRENTE"/>
    <n v="2209343.39"/>
  </r>
  <r>
    <x v="4"/>
    <s v="20RL"/>
    <x v="0"/>
    <n v="4"/>
    <s v="CAPITAL"/>
    <n v="200248"/>
  </r>
  <r>
    <x v="4"/>
    <n v="2994"/>
    <x v="1"/>
    <n v="3"/>
    <s v="CORRENTE"/>
    <n v="593210.64"/>
  </r>
  <r>
    <x v="4"/>
    <n v="6358"/>
    <x v="2"/>
    <n v="3"/>
    <s v="CORRENTE"/>
    <n v="40179.1"/>
  </r>
  <r>
    <x v="4"/>
    <n v="8744"/>
    <x v="3"/>
    <n v="3"/>
    <s v="CORRENTE"/>
    <n v="9600"/>
  </r>
  <r>
    <x v="5"/>
    <s v="20RL"/>
    <x v="0"/>
    <n v="3"/>
    <s v="CORRENTE"/>
    <n v="3531896.49"/>
  </r>
  <r>
    <x v="5"/>
    <s v="20RL"/>
    <x v="0"/>
    <n v="4"/>
    <s v="CAPITAL"/>
    <n v="1536290.1"/>
  </r>
  <r>
    <x v="5"/>
    <s v="20RW"/>
    <x v="6"/>
    <n v="3"/>
    <s v="CORRENTE"/>
    <n v="22496.49"/>
  </r>
  <r>
    <x v="5"/>
    <n v="2994"/>
    <x v="1"/>
    <n v="3"/>
    <s v="CORRENTE"/>
    <n v="445652.36"/>
  </r>
  <r>
    <x v="5"/>
    <n v="6358"/>
    <x v="2"/>
    <n v="3"/>
    <s v="CORRENTE"/>
    <n v="47440.71"/>
  </r>
  <r>
    <x v="5"/>
    <n v="8744"/>
    <x v="3"/>
    <n v="3"/>
    <s v="CORRENTE"/>
    <n v="3852"/>
  </r>
  <r>
    <x v="6"/>
    <n v="2095"/>
    <x v="7"/>
    <n v="4"/>
    <s v="CAPITAL"/>
    <n v="293526.65000000002"/>
  </r>
  <r>
    <x v="6"/>
    <s v="20RL"/>
    <x v="0"/>
    <n v="3"/>
    <s v="CORRENTE"/>
    <n v="2396057.2000000002"/>
  </r>
  <r>
    <x v="6"/>
    <s v="20RL"/>
    <x v="0"/>
    <n v="4"/>
    <s v="CAPITAL"/>
    <n v="3969775.88"/>
  </r>
  <r>
    <x v="6"/>
    <n v="2994"/>
    <x v="1"/>
    <n v="3"/>
    <s v="CORRENTE"/>
    <n v="394486.47"/>
  </r>
  <r>
    <x v="6"/>
    <n v="4572"/>
    <x v="2"/>
    <n v="3"/>
    <s v="CORRENTE"/>
    <n v="20782.68"/>
  </r>
  <r>
    <x v="6"/>
    <n v="6380"/>
    <x v="5"/>
    <n v="3"/>
    <s v="CORRENTE"/>
    <n v="5261.34"/>
  </r>
  <r>
    <x v="6"/>
    <n v="6380"/>
    <x v="5"/>
    <n v="4"/>
    <s v="CAPITAL"/>
    <n v="30727.119999999999"/>
  </r>
  <r>
    <x v="6"/>
    <n v="8744"/>
    <x v="3"/>
    <n v="3"/>
    <s v="CORRENTE"/>
    <n v="0"/>
  </r>
  <r>
    <x v="7"/>
    <s v="1H10"/>
    <x v="4"/>
    <n v="4"/>
    <s v="CAPITAL"/>
    <n v="1029940.38"/>
  </r>
  <r>
    <x v="7"/>
    <n v="2095"/>
    <x v="7"/>
    <n v="3"/>
    <s v="CORRENTE"/>
    <n v="10000"/>
  </r>
  <r>
    <x v="7"/>
    <n v="2992"/>
    <x v="8"/>
    <n v="3"/>
    <s v="CORRENTE"/>
    <n v="1749144.14"/>
  </r>
  <r>
    <x v="7"/>
    <n v="2992"/>
    <x v="8"/>
    <n v="4"/>
    <s v="CAPITAL"/>
    <n v="409818.15"/>
  </r>
  <r>
    <x v="7"/>
    <n v="2994"/>
    <x v="1"/>
    <n v="3"/>
    <s v="CORRENTE"/>
    <n v="269929.09000000003"/>
  </r>
  <r>
    <x v="7"/>
    <n v="4572"/>
    <x v="2"/>
    <n v="3"/>
    <s v="CORRENTE"/>
    <n v="3962.28"/>
  </r>
  <r>
    <x v="7"/>
    <n v="6301"/>
    <x v="9"/>
    <n v="4"/>
    <s v="CAPITAL"/>
    <n v="149997.49"/>
  </r>
  <r>
    <x v="7"/>
    <n v="6358"/>
    <x v="2"/>
    <n v="3"/>
    <s v="CORRENTE"/>
    <n v="63312.15"/>
  </r>
  <r>
    <x v="7"/>
    <n v="6358"/>
    <x v="2"/>
    <n v="4"/>
    <s v="CAPITAL"/>
    <n v="31200.43"/>
  </r>
  <r>
    <x v="7"/>
    <n v="6380"/>
    <x v="5"/>
    <n v="3"/>
    <s v="CORRENTE"/>
    <n v="0"/>
  </r>
  <r>
    <x v="7"/>
    <n v="6380"/>
    <x v="5"/>
    <n v="4"/>
    <s v="CAPITAL"/>
    <n v="47713.3"/>
  </r>
  <r>
    <x v="7"/>
    <n v="8650"/>
    <x v="10"/>
    <n v="4"/>
    <s v="CAPITAL"/>
    <n v="1094974.3"/>
  </r>
  <r>
    <x v="8"/>
    <s v="1H10"/>
    <x v="4"/>
    <n v="4"/>
    <s v="CAPITAL"/>
    <n v="463919.24"/>
  </r>
  <r>
    <x v="8"/>
    <n v="2992"/>
    <x v="8"/>
    <n v="3"/>
    <s v="CORRENTE"/>
    <n v="957589.55"/>
  </r>
  <r>
    <x v="8"/>
    <n v="2992"/>
    <x v="8"/>
    <n v="4"/>
    <s v="CAPITAL"/>
    <n v="24437.56"/>
  </r>
  <r>
    <x v="8"/>
    <n v="2994"/>
    <x v="1"/>
    <n v="3"/>
    <s v="CORRENTE"/>
    <n v="90879.8"/>
  </r>
  <r>
    <x v="8"/>
    <n v="4572"/>
    <x v="2"/>
    <n v="3"/>
    <s v="CORRENTE"/>
    <n v="1780"/>
  </r>
  <r>
    <x v="8"/>
    <n v="6301"/>
    <x v="9"/>
    <n v="4"/>
    <s v="CAPITAL"/>
    <n v="49998.39"/>
  </r>
  <r>
    <x v="8"/>
    <n v="6380"/>
    <x v="5"/>
    <n v="3"/>
    <s v="CORRENTE"/>
    <n v="68165.67"/>
  </r>
  <r>
    <x v="8"/>
    <n v="6380"/>
    <x v="5"/>
    <n v="4"/>
    <s v="CAPITAL"/>
    <n v="854.97"/>
  </r>
  <r>
    <x v="8"/>
    <n v="8650"/>
    <x v="10"/>
    <n v="4"/>
    <s v="CAPITAL"/>
    <n v="4604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8">
  <r>
    <x v="0"/>
    <s v="20RL"/>
    <s v="Func de instituicoes "/>
    <n v="3"/>
    <x v="0"/>
    <n v="1243157.93"/>
  </r>
  <r>
    <x v="0"/>
    <n v="2994"/>
    <s v="Assistencia "/>
    <n v="3"/>
    <x v="0"/>
    <n v="465365"/>
  </r>
  <r>
    <x v="0"/>
    <n v="4572"/>
    <s v="Capacitacao "/>
    <n v="3"/>
    <x v="0"/>
    <n v="7850"/>
  </r>
  <r>
    <x v="1"/>
    <s v="00PI"/>
    <s v="Pnae"/>
    <n v="3"/>
    <x v="0"/>
    <n v="109994.6"/>
  </r>
  <r>
    <x v="1"/>
    <s v="20RL"/>
    <s v="Func de instituicoes "/>
    <n v="3"/>
    <x v="0"/>
    <n v="2025035.62"/>
  </r>
  <r>
    <x v="1"/>
    <s v="20RL"/>
    <s v="Func de instituicoes "/>
    <n v="4"/>
    <x v="1"/>
    <n v="27957.9"/>
  </r>
  <r>
    <x v="1"/>
    <n v="2994"/>
    <s v="Assistencia "/>
    <n v="3"/>
    <x v="0"/>
    <n v="404874.56"/>
  </r>
  <r>
    <x v="1"/>
    <n v="4572"/>
    <s v="Capacitacao "/>
    <n v="3"/>
    <x v="0"/>
    <n v="31405.46"/>
  </r>
  <r>
    <x v="2"/>
    <s v="00PI"/>
    <s v="Pnae"/>
    <n v="3"/>
    <x v="0"/>
    <n v="48235.54"/>
  </r>
  <r>
    <x v="2"/>
    <s v="20RG"/>
    <s v="Expansao"/>
    <n v="4"/>
    <x v="1"/>
    <n v="8226"/>
  </r>
  <r>
    <x v="2"/>
    <s v="20RL"/>
    <s v="Func de instituicoes "/>
    <n v="3"/>
    <x v="0"/>
    <n v="1992747.3"/>
  </r>
  <r>
    <x v="2"/>
    <s v="20RL"/>
    <s v="Func de instituicoes "/>
    <n v="4"/>
    <x v="1"/>
    <n v="151229.07"/>
  </r>
  <r>
    <x v="2"/>
    <n v="2994"/>
    <s v="Assistencia "/>
    <n v="3"/>
    <x v="0"/>
    <n v="508671.57"/>
  </r>
  <r>
    <x v="2"/>
    <n v="4572"/>
    <s v="Capacitacao "/>
    <n v="3"/>
    <x v="0"/>
    <n v="42333.34"/>
  </r>
  <r>
    <x v="3"/>
    <s v="20RL"/>
    <s v="Func de instituicoes "/>
    <n v="3"/>
    <x v="0"/>
    <n v="1864265.37"/>
  </r>
  <r>
    <x v="3"/>
    <s v="20RL"/>
    <s v="Func de instituicoes "/>
    <n v="4"/>
    <x v="1"/>
    <n v="155497.15"/>
  </r>
  <r>
    <x v="3"/>
    <n v="2994"/>
    <s v="Assistencia "/>
    <n v="3"/>
    <x v="0"/>
    <n v="388492.4"/>
  </r>
  <r>
    <x v="3"/>
    <n v="4572"/>
    <s v="Capacitacao "/>
    <n v="3"/>
    <x v="0"/>
    <n v="36842.769999999997"/>
  </r>
  <r>
    <x v="3"/>
    <n v="6380"/>
    <s v="Fomento ao desenv"/>
    <n v="3"/>
    <x v="0"/>
    <n v="0"/>
  </r>
  <r>
    <x v="3"/>
    <n v="8744"/>
    <s v="Pnae"/>
    <n v="3"/>
    <x v="0"/>
    <n v="13919.53"/>
  </r>
  <r>
    <x v="4"/>
    <s v="20RL"/>
    <s v="Func de instituicoes "/>
    <n v="3"/>
    <x v="0"/>
    <n v="2209343.39"/>
  </r>
  <r>
    <x v="4"/>
    <s v="20RL"/>
    <s v="Func de instituicoes "/>
    <n v="4"/>
    <x v="1"/>
    <n v="200248"/>
  </r>
  <r>
    <x v="4"/>
    <n v="2994"/>
    <s v="Assistencia "/>
    <n v="3"/>
    <x v="0"/>
    <n v="593210.64"/>
  </r>
  <r>
    <x v="4"/>
    <n v="6358"/>
    <s v="Capacitacao "/>
    <n v="3"/>
    <x v="0"/>
    <n v="40179.1"/>
  </r>
  <r>
    <x v="4"/>
    <n v="8744"/>
    <s v="Pnae"/>
    <n v="3"/>
    <x v="0"/>
    <n v="9600"/>
  </r>
  <r>
    <x v="5"/>
    <s v="20RL"/>
    <s v="Func de instituicoes "/>
    <n v="3"/>
    <x v="0"/>
    <n v="3531896.49"/>
  </r>
  <r>
    <x v="5"/>
    <s v="20RL"/>
    <s v="Func de instituicoes "/>
    <n v="4"/>
    <x v="1"/>
    <n v="1536290.1"/>
  </r>
  <r>
    <x v="5"/>
    <s v="20RW"/>
    <s v="Apoio a formacao "/>
    <n v="3"/>
    <x v="0"/>
    <n v="22496.49"/>
  </r>
  <r>
    <x v="5"/>
    <n v="2994"/>
    <s v="Assistencia "/>
    <n v="3"/>
    <x v="0"/>
    <n v="445652.36"/>
  </r>
  <r>
    <x v="5"/>
    <n v="6358"/>
    <s v="Capacitacao "/>
    <n v="3"/>
    <x v="0"/>
    <n v="47440.71"/>
  </r>
  <r>
    <x v="5"/>
    <n v="8744"/>
    <s v="Pnae"/>
    <n v="3"/>
    <x v="0"/>
    <n v="3852"/>
  </r>
  <r>
    <x v="6"/>
    <n v="2095"/>
    <s v="Fomento a projetos "/>
    <n v="4"/>
    <x v="1"/>
    <n v="293526.65000000002"/>
  </r>
  <r>
    <x v="6"/>
    <s v="20RL"/>
    <s v="Func de instituicoes "/>
    <n v="3"/>
    <x v="0"/>
    <n v="2396057.2000000002"/>
  </r>
  <r>
    <x v="6"/>
    <s v="20RL"/>
    <s v="Func de instituicoes "/>
    <n v="4"/>
    <x v="1"/>
    <n v="3969775.88"/>
  </r>
  <r>
    <x v="6"/>
    <n v="2994"/>
    <s v="Assistencia "/>
    <n v="3"/>
    <x v="0"/>
    <n v="394486.47"/>
  </r>
  <r>
    <x v="6"/>
    <n v="4572"/>
    <s v="Capacitacao "/>
    <n v="3"/>
    <x v="0"/>
    <n v="20782.68"/>
  </r>
  <r>
    <x v="6"/>
    <n v="6380"/>
    <s v="Fomento ao desenv"/>
    <n v="3"/>
    <x v="0"/>
    <n v="5261.34"/>
  </r>
  <r>
    <x v="6"/>
    <n v="6380"/>
    <s v="Fomento ao desenv"/>
    <n v="4"/>
    <x v="1"/>
    <n v="30727.119999999999"/>
  </r>
  <r>
    <x v="6"/>
    <n v="8744"/>
    <s v="Pnae"/>
    <n v="3"/>
    <x v="0"/>
    <n v="0"/>
  </r>
  <r>
    <x v="7"/>
    <s v="1H10"/>
    <s v="Expansao"/>
    <n v="4"/>
    <x v="1"/>
    <n v="1029940.38"/>
  </r>
  <r>
    <x v="7"/>
    <n v="2095"/>
    <s v="Fomento a projetos "/>
    <n v="3"/>
    <x v="0"/>
    <n v="10000"/>
  </r>
  <r>
    <x v="7"/>
    <n v="2992"/>
    <s v="Func da educacao "/>
    <n v="3"/>
    <x v="0"/>
    <n v="1749144.14"/>
  </r>
  <r>
    <x v="7"/>
    <n v="2992"/>
    <s v="Func da educacao "/>
    <n v="4"/>
    <x v="1"/>
    <n v="409818.15"/>
  </r>
  <r>
    <x v="7"/>
    <n v="2994"/>
    <s v="Assistencia "/>
    <n v="3"/>
    <x v="0"/>
    <n v="269929.09000000003"/>
  </r>
  <r>
    <x v="7"/>
    <n v="4572"/>
    <s v="Capacitacao "/>
    <n v="3"/>
    <x v="0"/>
    <n v="3962.28"/>
  </r>
  <r>
    <x v="7"/>
    <n v="6301"/>
    <s v="Acervo "/>
    <n v="4"/>
    <x v="1"/>
    <n v="149997.49"/>
  </r>
  <r>
    <x v="7"/>
    <n v="6358"/>
    <s v="Capacitacao "/>
    <n v="3"/>
    <x v="0"/>
    <n v="63312.15"/>
  </r>
  <r>
    <x v="7"/>
    <n v="6358"/>
    <s v="Capacitacao "/>
    <n v="4"/>
    <x v="1"/>
    <n v="31200.43"/>
  </r>
  <r>
    <x v="7"/>
    <n v="6380"/>
    <s v="Fomento ao desenv"/>
    <n v="3"/>
    <x v="0"/>
    <n v="0"/>
  </r>
  <r>
    <x v="7"/>
    <n v="6380"/>
    <s v="Fomento ao desenv"/>
    <n v="4"/>
    <x v="1"/>
    <n v="47713.3"/>
  </r>
  <r>
    <x v="7"/>
    <n v="8650"/>
    <s v="Reestruturacao da rede "/>
    <n v="4"/>
    <x v="1"/>
    <n v="1094974.3"/>
  </r>
  <r>
    <x v="8"/>
    <s v="1H10"/>
    <s v="Expansao"/>
    <n v="4"/>
    <x v="1"/>
    <n v="463919.24"/>
  </r>
  <r>
    <x v="8"/>
    <n v="2992"/>
    <s v="Func da educacao "/>
    <n v="3"/>
    <x v="0"/>
    <n v="957589.55"/>
  </r>
  <r>
    <x v="8"/>
    <n v="2992"/>
    <s v="Func da educacao "/>
    <n v="4"/>
    <x v="1"/>
    <n v="24437.56"/>
  </r>
  <r>
    <x v="8"/>
    <n v="2994"/>
    <s v="Assistencia "/>
    <n v="3"/>
    <x v="0"/>
    <n v="90879.8"/>
  </r>
  <r>
    <x v="8"/>
    <n v="4572"/>
    <s v="Capacitacao "/>
    <n v="3"/>
    <x v="0"/>
    <n v="1780"/>
  </r>
  <r>
    <x v="8"/>
    <n v="6301"/>
    <s v="Acervo "/>
    <n v="4"/>
    <x v="1"/>
    <n v="49998.39"/>
  </r>
  <r>
    <x v="8"/>
    <n v="6380"/>
    <s v="Fomento ao desenv"/>
    <n v="3"/>
    <x v="0"/>
    <n v="68165.67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406">
  <r>
    <s v="2010OUT"/>
    <x v="0"/>
    <x v="0"/>
    <s v="2010CAPITAL"/>
    <x v="0"/>
    <s v="2010LIQUIDADAS"/>
    <s v="LIQUIDADASEXPANSAO"/>
    <s v="1H10"/>
    <x v="0"/>
    <s v="4"/>
    <x v="0"/>
    <s v="DESPESA"/>
    <s v="25"/>
    <s v="DESPESAS LIQUIDADAS"/>
    <s v="Movimento (Moeda Origem Conta Contábil)"/>
    <s v="OUT/2010"/>
    <n v="41328"/>
  </r>
  <r>
    <s v="2010NOV"/>
    <x v="0"/>
    <x v="1"/>
    <s v="2010CAPITAL"/>
    <x v="0"/>
    <s v="2010LIQUIDADAS"/>
    <s v="LIQUIDADASEXPANSAO"/>
    <s v="1H10"/>
    <x v="0"/>
    <s v="4"/>
    <x v="0"/>
    <s v="DESPESA"/>
    <s v="25"/>
    <s v="DESPESAS LIQUIDADAS"/>
    <s v="Movimento (Moeda Origem Conta Contábil)"/>
    <s v="NOV/2010"/>
    <n v="19733.580000000002"/>
  </r>
  <r>
    <s v="2010DEZ"/>
    <x v="0"/>
    <x v="2"/>
    <s v="2010CAPITAL"/>
    <x v="0"/>
    <s v="2010LIQUIDADAS"/>
    <s v="LIQUIDADASEXPANSAO"/>
    <s v="1H10"/>
    <x v="0"/>
    <s v="4"/>
    <x v="0"/>
    <s v="DESPESA"/>
    <s v="25"/>
    <s v="DESPESAS LIQUIDADAS"/>
    <s v="Movimento (Moeda Origem Conta Contábil)"/>
    <s v="DEZ/2010"/>
    <n v="789650.34"/>
  </r>
  <r>
    <s v="2010JUN"/>
    <x v="0"/>
    <x v="3"/>
    <s v="2010CORRENTES"/>
    <x v="0"/>
    <s v="2010LIQUIDADAS"/>
    <s v="LIQUIDADASFUNC DA EDUCACAO "/>
    <s v="2992"/>
    <x v="1"/>
    <s v="3"/>
    <x v="1"/>
    <s v="DESPESA"/>
    <s v="25"/>
    <s v="DESPESAS LIQUIDADAS"/>
    <s v="Movimento (Moeda Origem Conta Contábil)"/>
    <s v="JUN/2010"/>
    <n v="7531"/>
  </r>
  <r>
    <s v="2010JUL"/>
    <x v="0"/>
    <x v="4"/>
    <s v="2010CORRENTES"/>
    <x v="0"/>
    <s v="2010LIQUIDADAS"/>
    <s v="LIQUIDADASFUNC DA EDUCACAO "/>
    <s v="2992"/>
    <x v="1"/>
    <s v="3"/>
    <x v="1"/>
    <s v="DESPESA"/>
    <s v="25"/>
    <s v="DESPESAS LIQUIDADAS"/>
    <s v="Movimento (Moeda Origem Conta Contábil)"/>
    <s v="JUL/2010"/>
    <n v="12870"/>
  </r>
  <r>
    <s v="2010AGO"/>
    <x v="0"/>
    <x v="5"/>
    <s v="2010CORRENTES"/>
    <x v="0"/>
    <s v="2010LIQUIDADAS"/>
    <s v="LIQUIDADASFUNC DA EDUCACAO "/>
    <s v="2992"/>
    <x v="1"/>
    <s v="3"/>
    <x v="1"/>
    <s v="DESPESA"/>
    <s v="25"/>
    <s v="DESPESAS LIQUIDADAS"/>
    <s v="Movimento (Moeda Origem Conta Contábil)"/>
    <s v="AGO/2010"/>
    <n v="40805.050000000003"/>
  </r>
  <r>
    <s v="2010SET"/>
    <x v="0"/>
    <x v="6"/>
    <s v="2010CORRENTES"/>
    <x v="0"/>
    <s v="2010LIQUIDADAS"/>
    <s v="LIQUIDADASFUNC DA EDUCACAO "/>
    <s v="2992"/>
    <x v="1"/>
    <s v="3"/>
    <x v="1"/>
    <s v="DESPESA"/>
    <s v="25"/>
    <s v="DESPESAS LIQUIDADAS"/>
    <s v="Movimento (Moeda Origem Conta Contábil)"/>
    <s v="SET/2010"/>
    <n v="57156.02"/>
  </r>
  <r>
    <s v="2010OUT"/>
    <x v="0"/>
    <x v="0"/>
    <s v="2010CORRENTES"/>
    <x v="0"/>
    <s v="2010LIQUIDADAS"/>
    <s v="LIQUIDADASFUNC DA EDUCACAO "/>
    <s v="2992"/>
    <x v="1"/>
    <s v="3"/>
    <x v="1"/>
    <s v="DESPESA"/>
    <s v="25"/>
    <s v="DESPESAS LIQUIDADAS"/>
    <s v="Movimento (Moeda Origem Conta Contábil)"/>
    <s v="OUT/2010"/>
    <n v="69173.649999999994"/>
  </r>
  <r>
    <s v="2010NOV"/>
    <x v="0"/>
    <x v="1"/>
    <s v="2010CORRENTES"/>
    <x v="0"/>
    <s v="2010LIQUIDADAS"/>
    <s v="LIQUIDADASFUNC DA EDUCACAO "/>
    <s v="2992"/>
    <x v="1"/>
    <s v="3"/>
    <x v="1"/>
    <s v="DESPESA"/>
    <s v="25"/>
    <s v="DESPESAS LIQUIDADAS"/>
    <s v="Movimento (Moeda Origem Conta Contábil)"/>
    <s v="NOV/2010"/>
    <n v="78241.69"/>
  </r>
  <r>
    <s v="2010DEZ"/>
    <x v="0"/>
    <x v="2"/>
    <s v="2010CORRENTES"/>
    <x v="0"/>
    <s v="2010LIQUIDADAS"/>
    <s v="LIQUIDADASFUNC DA EDUCACAO "/>
    <s v="2992"/>
    <x v="1"/>
    <s v="3"/>
    <x v="1"/>
    <s v="DESPESA"/>
    <s v="25"/>
    <s v="DESPESAS LIQUIDADAS"/>
    <s v="Movimento (Moeda Origem Conta Contábil)"/>
    <s v="DEZ/2010"/>
    <n v="1245330.98"/>
  </r>
  <r>
    <s v="2010DEZ"/>
    <x v="0"/>
    <x v="2"/>
    <s v="2010CAPITAL"/>
    <x v="0"/>
    <s v="2010LIQUIDADAS"/>
    <s v="LIQUIDADASFUNC DA EDUCACAO "/>
    <s v="2992"/>
    <x v="1"/>
    <s v="4"/>
    <x v="0"/>
    <s v="DESPESA"/>
    <s v="25"/>
    <s v="DESPESAS LIQUIDADAS"/>
    <s v="Movimento (Moeda Origem Conta Contábil)"/>
    <s v="DEZ/2010"/>
    <n v="48875.12"/>
  </r>
  <r>
    <s v="2010SET"/>
    <x v="0"/>
    <x v="6"/>
    <s v="2010CORRENTES"/>
    <x v="0"/>
    <s v="2010LIQUIDADAS"/>
    <s v="LIQUIDADASASSISTENCIA "/>
    <s v="2994"/>
    <x v="2"/>
    <s v="3"/>
    <x v="1"/>
    <s v="DESPESA"/>
    <s v="25"/>
    <s v="DESPESAS LIQUIDADAS"/>
    <s v="Movimento (Moeda Origem Conta Contábil)"/>
    <s v="SET/2010"/>
    <n v="255"/>
  </r>
  <r>
    <s v="2010OUT"/>
    <x v="0"/>
    <x v="0"/>
    <s v="2010CORRENTES"/>
    <x v="0"/>
    <s v="2010LIQUIDADAS"/>
    <s v="LIQUIDADASASSISTENCIA "/>
    <s v="2994"/>
    <x v="2"/>
    <s v="3"/>
    <x v="1"/>
    <s v="DESPESA"/>
    <s v="25"/>
    <s v="DESPESAS LIQUIDADAS"/>
    <s v="Movimento (Moeda Origem Conta Contábil)"/>
    <s v="OUT/2010"/>
    <n v="374"/>
  </r>
  <r>
    <s v="2010NOV"/>
    <x v="0"/>
    <x v="1"/>
    <s v="2010CORRENTES"/>
    <x v="0"/>
    <s v="2010LIQUIDADAS"/>
    <s v="LIQUIDADASASSISTENCIA "/>
    <s v="2994"/>
    <x v="2"/>
    <s v="3"/>
    <x v="1"/>
    <s v="DESPESA"/>
    <s v="25"/>
    <s v="DESPESAS LIQUIDADAS"/>
    <s v="Movimento (Moeda Origem Conta Contábil)"/>
    <s v="NOV/2010"/>
    <n v="3909"/>
  </r>
  <r>
    <s v="2010DEZ"/>
    <x v="0"/>
    <x v="2"/>
    <s v="2010CORRENTES"/>
    <x v="0"/>
    <s v="2010LIQUIDADAS"/>
    <s v="LIQUIDADASASSISTENCIA "/>
    <s v="2994"/>
    <x v="2"/>
    <s v="3"/>
    <x v="1"/>
    <s v="DESPESA"/>
    <s v="25"/>
    <s v="DESPESAS LIQUIDADAS"/>
    <s v="Movimento (Moeda Origem Conta Contábil)"/>
    <s v="DEZ/2010"/>
    <n v="167695.6"/>
  </r>
  <r>
    <s v="2010AGO"/>
    <x v="0"/>
    <x v="5"/>
    <s v="2010CORRENTES"/>
    <x v="0"/>
    <s v="2010LIQUIDADAS"/>
    <s v="LIQUIDADASCAPACITACAO "/>
    <s v="4572"/>
    <x v="3"/>
    <s v="3"/>
    <x v="1"/>
    <s v="DESPESA"/>
    <s v="25"/>
    <s v="DESPESAS LIQUIDADAS"/>
    <s v="Movimento (Moeda Origem Conta Contábil)"/>
    <s v="AGO/2010"/>
    <n v="1780"/>
  </r>
  <r>
    <s v="2010SET"/>
    <x v="0"/>
    <x v="6"/>
    <s v="2010CAPITAL"/>
    <x v="0"/>
    <s v="2010LIQUIDADAS"/>
    <s v="LIQUIDADASACERVO "/>
    <s v="6301"/>
    <x v="4"/>
    <s v="4"/>
    <x v="0"/>
    <s v="DESPESA"/>
    <s v="25"/>
    <s v="DESPESAS LIQUIDADAS"/>
    <s v="Movimento (Moeda Origem Conta Contábil)"/>
    <s v="SET/2010"/>
    <n v="38.36"/>
  </r>
  <r>
    <s v="2010OUT"/>
    <x v="0"/>
    <x v="0"/>
    <s v="2010CAPITAL"/>
    <x v="0"/>
    <s v="2010LIQUIDADAS"/>
    <s v="LIQUIDADASACERVO "/>
    <s v="6301"/>
    <x v="4"/>
    <s v="4"/>
    <x v="0"/>
    <s v="DESPESA"/>
    <s v="25"/>
    <s v="DESPESAS LIQUIDADAS"/>
    <s v="Movimento (Moeda Origem Conta Contábil)"/>
    <s v="OUT/2010"/>
    <n v="10842.8"/>
  </r>
  <r>
    <s v="2010NOV"/>
    <x v="0"/>
    <x v="1"/>
    <s v="2010CAPITAL"/>
    <x v="0"/>
    <s v="2010LIQUIDADAS"/>
    <s v="LIQUIDADASACERVO "/>
    <s v="6301"/>
    <x v="4"/>
    <s v="4"/>
    <x v="0"/>
    <s v="DESPESA"/>
    <s v="25"/>
    <s v="DESPESAS LIQUIDADAS"/>
    <s v="Movimento (Moeda Origem Conta Contábil)"/>
    <s v="NOV/2010"/>
    <n v="3791.22"/>
  </r>
  <r>
    <s v="2010DEZ"/>
    <x v="0"/>
    <x v="2"/>
    <s v="2010CAPITAL"/>
    <x v="0"/>
    <s v="2010LIQUIDADAS"/>
    <s v="LIQUIDADASACERVO "/>
    <s v="6301"/>
    <x v="4"/>
    <s v="4"/>
    <x v="0"/>
    <s v="DESPESA"/>
    <s v="25"/>
    <s v="DESPESAS LIQUIDADAS"/>
    <s v="Movimento (Moeda Origem Conta Contábil)"/>
    <s v="DEZ/2010"/>
    <n v="65399.07"/>
  </r>
  <r>
    <s v="2010AGO"/>
    <x v="0"/>
    <x v="5"/>
    <s v="2010CORRENTES"/>
    <x v="0"/>
    <s v="2010LIQUIDADAS"/>
    <s v="LIQUIDADASFOMENTO AO DESENV"/>
    <s v="6380"/>
    <x v="5"/>
    <s v="3"/>
    <x v="1"/>
    <s v="DESPESA"/>
    <s v="25"/>
    <s v="DESPESAS LIQUIDADAS"/>
    <s v="Movimento (Moeda Origem Conta Contábil)"/>
    <s v="AGO/2010"/>
    <n v="20709.490000000002"/>
  </r>
  <r>
    <s v="2010SET"/>
    <x v="0"/>
    <x v="6"/>
    <s v="2010CORRENTES"/>
    <x v="0"/>
    <s v="2010LIQUIDADAS"/>
    <s v="LIQUIDADASFOMENTO AO DESENV"/>
    <s v="6380"/>
    <x v="5"/>
    <s v="3"/>
    <x v="1"/>
    <s v="DESPESA"/>
    <s v="25"/>
    <s v="DESPESAS LIQUIDADAS"/>
    <s v="Movimento (Moeda Origem Conta Contábil)"/>
    <s v="SET/2010"/>
    <n v="16504.580000000002"/>
  </r>
  <r>
    <s v="2010DEZ"/>
    <x v="0"/>
    <x v="2"/>
    <s v="2010CORRENTES"/>
    <x v="0"/>
    <s v="2010LIQUIDADAS"/>
    <s v="LIQUIDADASFOMENTO AO DESENV"/>
    <s v="6380"/>
    <x v="5"/>
    <s v="3"/>
    <x v="1"/>
    <s v="DESPESA"/>
    <s v="25"/>
    <s v="DESPESAS LIQUIDADAS"/>
    <s v="Movimento (Moeda Origem Conta Contábil)"/>
    <s v="DEZ/2010"/>
    <n v="43981.599999999999"/>
  </r>
  <r>
    <s v="2010DEZ"/>
    <x v="0"/>
    <x v="2"/>
    <s v="2010CAPITAL"/>
    <x v="0"/>
    <s v="2010LIQUIDADAS"/>
    <s v="LIQUIDADASFOMENTO AO DESENV"/>
    <s v="6380"/>
    <x v="5"/>
    <s v="4"/>
    <x v="0"/>
    <s v="DESPESA"/>
    <s v="25"/>
    <s v="DESPESAS LIQUIDADAS"/>
    <s v="Movimento (Moeda Origem Conta Contábil)"/>
    <s v="DEZ/2010"/>
    <n v="1584.97"/>
  </r>
  <r>
    <s v="2010DEZ"/>
    <x v="0"/>
    <x v="2"/>
    <s v="2010CAPITAL"/>
    <x v="0"/>
    <s v="2010LIQUIDADAS"/>
    <s v="LIQUIDADASREESTRUTURACAO DA REDE "/>
    <s v="8650"/>
    <x v="6"/>
    <s v="4"/>
    <x v="0"/>
    <s v="DESPESA"/>
    <s v="25"/>
    <s v="DESPESAS LIQUIDADAS"/>
    <s v="Movimento (Moeda Origem Conta Contábil)"/>
    <s v="DEZ/2010"/>
    <n v="92082"/>
  </r>
  <r>
    <s v="2011DEZ"/>
    <x v="1"/>
    <x v="2"/>
    <s v="2011CAPITAL"/>
    <x v="0"/>
    <s v="2011LIQUIDADAS"/>
    <s v="LIQUIDADASEXPANSAO"/>
    <s v="1H10"/>
    <x v="0"/>
    <s v="4"/>
    <x v="0"/>
    <s v="DESPESA"/>
    <s v="25"/>
    <s v="DESPESAS LIQUIDADAS"/>
    <s v="Movimento (Moeda Origem Conta Contábil)"/>
    <s v="DEZ/2011"/>
    <n v="2059880.76"/>
  </r>
  <r>
    <s v="2011000"/>
    <x v="1"/>
    <x v="7"/>
    <s v="2011CAPITAL"/>
    <x v="1"/>
    <s v="2011RAP"/>
    <s v="RAPEXPANSAO"/>
    <s v="1H10"/>
    <x v="0"/>
    <s v="4"/>
    <x v="0"/>
    <s v="RESTOS A PAGAR"/>
    <s v="35"/>
    <s v="RESTOS A PAGAR PROCESSADOS INSCRITOS"/>
    <s v="Movimento (Moeda Origem Conta Contábil)"/>
    <s v="000/2011"/>
    <n v="2522.58"/>
  </r>
  <r>
    <s v="2011JUN"/>
    <x v="1"/>
    <x v="3"/>
    <s v="2011CAPITAL"/>
    <x v="1"/>
    <s v="2011RAP"/>
    <s v="RAPEXPANSAO"/>
    <s v="1H10"/>
    <x v="0"/>
    <s v="4"/>
    <x v="0"/>
    <s v="RESTOS A PAGAR"/>
    <s v="35"/>
    <s v="RESTOS A PAGAR PROCESSADOS INSCRITOS"/>
    <s v="Movimento (Moeda Origem Conta Contábil)"/>
    <s v="JUN/2011"/>
    <n v="0"/>
  </r>
  <r>
    <s v="2011000"/>
    <x v="1"/>
    <x v="7"/>
    <s v="2011CAPITAL"/>
    <x v="1"/>
    <s v="2011RAP"/>
    <s v="RAPEXPANSAO"/>
    <s v="1H10"/>
    <x v="0"/>
    <s v="4"/>
    <x v="0"/>
    <s v="RESTOS A PAGAR"/>
    <s v="40"/>
    <s v="RESTOS A PAGAR NAO PROCESSADOS INSCRITOS"/>
    <s v="Movimento (Moeda Origem Conta Contábil)"/>
    <s v="000/2011"/>
    <n v="386792.68"/>
  </r>
  <r>
    <s v="2011DEZ"/>
    <x v="1"/>
    <x v="2"/>
    <s v="2011CORRENTES"/>
    <x v="0"/>
    <s v="2011LIQUIDADAS"/>
    <s v="LIQUIDADASFOMENTO A PROJETOS "/>
    <s v="2095"/>
    <x v="7"/>
    <s v="3"/>
    <x v="1"/>
    <s v="DESPESA"/>
    <s v="25"/>
    <s v="DESPESAS LIQUIDADAS"/>
    <s v="Movimento (Moeda Origem Conta Contábil)"/>
    <s v="DEZ/2011"/>
    <n v="20000"/>
  </r>
  <r>
    <s v="2011JAN"/>
    <x v="1"/>
    <x v="8"/>
    <s v="2011CORRENTES"/>
    <x v="0"/>
    <s v="2011LIQUIDADAS"/>
    <s v="LIQUIDADASFUNC DA EDUCACAO "/>
    <s v="2992"/>
    <x v="1"/>
    <s v="3"/>
    <x v="1"/>
    <s v="DESPESA"/>
    <s v="25"/>
    <s v="DESPESAS LIQUIDADAS"/>
    <s v="Movimento (Moeda Origem Conta Contábil)"/>
    <s v="JAN/2011"/>
    <n v="950"/>
  </r>
  <r>
    <s v="2011FEV"/>
    <x v="1"/>
    <x v="9"/>
    <s v="2011CORRENTES"/>
    <x v="0"/>
    <s v="2011LIQUIDADAS"/>
    <s v="LIQUIDADASFUNC DA EDUCACAO "/>
    <s v="2992"/>
    <x v="1"/>
    <s v="3"/>
    <x v="1"/>
    <s v="DESPESA"/>
    <s v="25"/>
    <s v="DESPESAS LIQUIDADAS"/>
    <s v="Movimento (Moeda Origem Conta Contábil)"/>
    <s v="FEV/2011"/>
    <n v="54411.16"/>
  </r>
  <r>
    <s v="2011MAR"/>
    <x v="1"/>
    <x v="10"/>
    <s v="2011CORRENTES"/>
    <x v="0"/>
    <s v="2011LIQUIDADAS"/>
    <s v="LIQUIDADASFUNC DA EDUCACAO "/>
    <s v="2992"/>
    <x v="1"/>
    <s v="3"/>
    <x v="1"/>
    <s v="DESPESA"/>
    <s v="25"/>
    <s v="DESPESAS LIQUIDADAS"/>
    <s v="Movimento (Moeda Origem Conta Contábil)"/>
    <s v="MAR/2011"/>
    <n v="87261.02"/>
  </r>
  <r>
    <s v="2011ABR"/>
    <x v="1"/>
    <x v="11"/>
    <s v="2011CORRENTES"/>
    <x v="0"/>
    <s v="2011LIQUIDADAS"/>
    <s v="LIQUIDADASFUNC DA EDUCACAO "/>
    <s v="2992"/>
    <x v="1"/>
    <s v="3"/>
    <x v="1"/>
    <s v="DESPESA"/>
    <s v="25"/>
    <s v="DESPESAS LIQUIDADAS"/>
    <s v="Movimento (Moeda Origem Conta Contábil)"/>
    <s v="ABR/2011"/>
    <n v="69531.399999999994"/>
  </r>
  <r>
    <s v="2011MAI"/>
    <x v="1"/>
    <x v="12"/>
    <s v="2011CORRENTES"/>
    <x v="0"/>
    <s v="2011LIQUIDADAS"/>
    <s v="LIQUIDADASFUNC DA EDUCACAO "/>
    <s v="2992"/>
    <x v="1"/>
    <s v="3"/>
    <x v="1"/>
    <s v="DESPESA"/>
    <s v="25"/>
    <s v="DESPESAS LIQUIDADAS"/>
    <s v="Movimento (Moeda Origem Conta Contábil)"/>
    <s v="MAI/2011"/>
    <n v="161652.85999999999"/>
  </r>
  <r>
    <s v="2011JUN"/>
    <x v="1"/>
    <x v="3"/>
    <s v="2011CORRENTES"/>
    <x v="0"/>
    <s v="2011LIQUIDADAS"/>
    <s v="LIQUIDADASFUNC DA EDUCACAO "/>
    <s v="2992"/>
    <x v="1"/>
    <s v="3"/>
    <x v="1"/>
    <s v="DESPESA"/>
    <s v="25"/>
    <s v="DESPESAS LIQUIDADAS"/>
    <s v="Movimento (Moeda Origem Conta Contábil)"/>
    <s v="JUN/2011"/>
    <n v="85911.75"/>
  </r>
  <r>
    <s v="2011JUL"/>
    <x v="1"/>
    <x v="4"/>
    <s v="2011CORRENTES"/>
    <x v="0"/>
    <s v="2011LIQUIDADAS"/>
    <s v="LIQUIDADASFUNC DA EDUCACAO "/>
    <s v="2992"/>
    <x v="1"/>
    <s v="3"/>
    <x v="1"/>
    <s v="DESPESA"/>
    <s v="25"/>
    <s v="DESPESAS LIQUIDADAS"/>
    <s v="Movimento (Moeda Origem Conta Contábil)"/>
    <s v="JUL/2011"/>
    <n v="128556.73"/>
  </r>
  <r>
    <s v="2011AGO"/>
    <x v="1"/>
    <x v="5"/>
    <s v="2011CORRENTES"/>
    <x v="0"/>
    <s v="2011LIQUIDADAS"/>
    <s v="LIQUIDADASFUNC DA EDUCACAO "/>
    <s v="2992"/>
    <x v="1"/>
    <s v="3"/>
    <x v="1"/>
    <s v="DESPESA"/>
    <s v="25"/>
    <s v="DESPESAS LIQUIDADAS"/>
    <s v="Movimento (Moeda Origem Conta Contábil)"/>
    <s v="AGO/2011"/>
    <n v="110446.04"/>
  </r>
  <r>
    <s v="2011SET"/>
    <x v="1"/>
    <x v="6"/>
    <s v="2011CORRENTES"/>
    <x v="0"/>
    <s v="2011LIQUIDADAS"/>
    <s v="LIQUIDADASFUNC DA EDUCACAO "/>
    <s v="2992"/>
    <x v="1"/>
    <s v="3"/>
    <x v="1"/>
    <s v="DESPESA"/>
    <s v="25"/>
    <s v="DESPESAS LIQUIDADAS"/>
    <s v="Movimento (Moeda Origem Conta Contábil)"/>
    <s v="SET/2011"/>
    <n v="105417.12"/>
  </r>
  <r>
    <s v="2011OUT"/>
    <x v="1"/>
    <x v="0"/>
    <s v="2011CORRENTES"/>
    <x v="0"/>
    <s v="2011LIQUIDADAS"/>
    <s v="LIQUIDADASFUNC DA EDUCACAO "/>
    <s v="2992"/>
    <x v="1"/>
    <s v="3"/>
    <x v="1"/>
    <s v="DESPESA"/>
    <s v="25"/>
    <s v="DESPESAS LIQUIDADAS"/>
    <s v="Movimento (Moeda Origem Conta Contábil)"/>
    <s v="OUT/2011"/>
    <n v="136561.42000000001"/>
  </r>
  <r>
    <s v="2011NOV"/>
    <x v="1"/>
    <x v="1"/>
    <s v="2011CORRENTES"/>
    <x v="0"/>
    <s v="2011LIQUIDADAS"/>
    <s v="LIQUIDADASFUNC DA EDUCACAO "/>
    <s v="2992"/>
    <x v="1"/>
    <s v="3"/>
    <x v="1"/>
    <s v="DESPESA"/>
    <s v="25"/>
    <s v="DESPESAS LIQUIDADAS"/>
    <s v="Movimento (Moeda Origem Conta Contábil)"/>
    <s v="NOV/2011"/>
    <n v="148403.84"/>
  </r>
  <r>
    <s v="2011DEZ"/>
    <x v="1"/>
    <x v="2"/>
    <s v="2011CORRENTES"/>
    <x v="0"/>
    <s v="2011LIQUIDADAS"/>
    <s v="LIQUIDADASFUNC DA EDUCACAO "/>
    <s v="2992"/>
    <x v="1"/>
    <s v="3"/>
    <x v="1"/>
    <s v="DESPESA"/>
    <s v="25"/>
    <s v="DESPESAS LIQUIDADAS"/>
    <s v="Movimento (Moeda Origem Conta Contábil)"/>
    <s v="DEZ/2011"/>
    <n v="1023018.18"/>
  </r>
  <r>
    <s v="2011000"/>
    <x v="1"/>
    <x v="7"/>
    <s v="2011CORRENTES"/>
    <x v="1"/>
    <s v="2011RAP"/>
    <s v="RAPFUNC DA EDUCACAO "/>
    <s v="2992"/>
    <x v="1"/>
    <s v="3"/>
    <x v="1"/>
    <s v="RESTOS A PAGAR"/>
    <s v="35"/>
    <s v="RESTOS A PAGAR PROCESSADOS INSCRITOS"/>
    <s v="Movimento (Moeda Origem Conta Contábil)"/>
    <s v="000/2011"/>
    <n v="39051.699999999997"/>
  </r>
  <r>
    <s v="2011JAN"/>
    <x v="1"/>
    <x v="8"/>
    <s v="2011CORRENTES"/>
    <x v="1"/>
    <s v="2011RAP"/>
    <s v="RAPFUNC DA EDUCACAO "/>
    <s v="2992"/>
    <x v="1"/>
    <s v="3"/>
    <x v="1"/>
    <s v="RESTOS A PAGAR"/>
    <s v="35"/>
    <s v="RESTOS A PAGAR PROCESSADOS INSCRITOS"/>
    <s v="Movimento (Moeda Origem Conta Contábil)"/>
    <s v="JAN/2011"/>
    <n v="0"/>
  </r>
  <r>
    <s v="2011JUN"/>
    <x v="1"/>
    <x v="3"/>
    <s v="2011CORRENTES"/>
    <x v="1"/>
    <s v="2011RAP"/>
    <s v="RAPFUNC DA EDUCACAO "/>
    <s v="2992"/>
    <x v="1"/>
    <s v="3"/>
    <x v="1"/>
    <s v="RESTOS A PAGAR"/>
    <s v="35"/>
    <s v="RESTOS A PAGAR PROCESSADOS INSCRITOS"/>
    <s v="Movimento (Moeda Origem Conta Contábil)"/>
    <s v="JUN/2011"/>
    <n v="0"/>
  </r>
  <r>
    <s v="2011000"/>
    <x v="1"/>
    <x v="7"/>
    <s v="2011CORRENTES"/>
    <x v="1"/>
    <s v="2011RAP"/>
    <s v="RAPFUNC DA EDUCACAO "/>
    <s v="2992"/>
    <x v="1"/>
    <s v="3"/>
    <x v="1"/>
    <s v="RESTOS A PAGAR"/>
    <s v="40"/>
    <s v="RESTOS A PAGAR NAO PROCESSADOS INSCRITOS"/>
    <s v="Movimento (Moeda Origem Conta Contábil)"/>
    <s v="000/2011"/>
    <n v="553518.84"/>
  </r>
  <r>
    <s v="2011MAI"/>
    <x v="1"/>
    <x v="12"/>
    <s v="2011CAPITAL"/>
    <x v="0"/>
    <s v="2011LIQUIDADAS"/>
    <s v="LIQUIDADASFUNC DA EDUCACAO "/>
    <s v="2992"/>
    <x v="1"/>
    <s v="4"/>
    <x v="0"/>
    <s v="DESPESA"/>
    <s v="25"/>
    <s v="DESPESAS LIQUIDADAS"/>
    <s v="Movimento (Moeda Origem Conta Contábil)"/>
    <s v="MAI/2011"/>
    <n v="60808.05"/>
  </r>
  <r>
    <s v="2011JUN"/>
    <x v="1"/>
    <x v="3"/>
    <s v="2011CAPITAL"/>
    <x v="0"/>
    <s v="2011LIQUIDADAS"/>
    <s v="LIQUIDADASFUNC DA EDUCACAO "/>
    <s v="2992"/>
    <x v="1"/>
    <s v="4"/>
    <x v="0"/>
    <s v="DESPESA"/>
    <s v="25"/>
    <s v="DESPESAS LIQUIDADAS"/>
    <s v="Movimento (Moeda Origem Conta Contábil)"/>
    <s v="JUN/2011"/>
    <n v="41761.82"/>
  </r>
  <r>
    <s v="2011JUL"/>
    <x v="1"/>
    <x v="4"/>
    <s v="2011CAPITAL"/>
    <x v="0"/>
    <s v="2011LIQUIDADAS"/>
    <s v="LIQUIDADASFUNC DA EDUCACAO "/>
    <s v="2992"/>
    <x v="1"/>
    <s v="4"/>
    <x v="0"/>
    <s v="DESPESA"/>
    <s v="25"/>
    <s v="DESPESAS LIQUIDADAS"/>
    <s v="Movimento (Moeda Origem Conta Contábil)"/>
    <s v="JUL/2011"/>
    <n v="27185"/>
  </r>
  <r>
    <s v="2011OUT"/>
    <x v="1"/>
    <x v="0"/>
    <s v="2011CAPITAL"/>
    <x v="0"/>
    <s v="2011LIQUIDADAS"/>
    <s v="LIQUIDADASFUNC DA EDUCACAO "/>
    <s v="2992"/>
    <x v="1"/>
    <s v="4"/>
    <x v="0"/>
    <s v="DESPESA"/>
    <s v="25"/>
    <s v="DESPESAS LIQUIDADAS"/>
    <s v="Movimento (Moeda Origem Conta Contábil)"/>
    <s v="OUT/2011"/>
    <n v="15217"/>
  </r>
  <r>
    <s v="2011NOV"/>
    <x v="1"/>
    <x v="1"/>
    <s v="2011CAPITAL"/>
    <x v="0"/>
    <s v="2011LIQUIDADAS"/>
    <s v="LIQUIDADASFUNC DA EDUCACAO "/>
    <s v="2992"/>
    <x v="1"/>
    <s v="4"/>
    <x v="0"/>
    <s v="DESPESA"/>
    <s v="25"/>
    <s v="DESPESAS LIQUIDADAS"/>
    <s v="Movimento (Moeda Origem Conta Contábil)"/>
    <s v="NOV/2011"/>
    <n v="23524.98"/>
  </r>
  <r>
    <s v="2011DEZ"/>
    <x v="1"/>
    <x v="2"/>
    <s v="2011CAPITAL"/>
    <x v="0"/>
    <s v="2011LIQUIDADAS"/>
    <s v="LIQUIDADASFUNC DA EDUCACAO "/>
    <s v="2992"/>
    <x v="1"/>
    <s v="4"/>
    <x v="0"/>
    <s v="DESPESA"/>
    <s v="25"/>
    <s v="DESPESAS LIQUIDADAS"/>
    <s v="Movimento (Moeda Origem Conta Contábil)"/>
    <s v="DEZ/2011"/>
    <n v="459032.61"/>
  </r>
  <r>
    <s v="2011000"/>
    <x v="1"/>
    <x v="7"/>
    <s v="2011CAPITAL"/>
    <x v="1"/>
    <s v="2011RAP"/>
    <s v="RAPFUNC DA EDUCACAO "/>
    <s v="2992"/>
    <x v="1"/>
    <s v="4"/>
    <x v="0"/>
    <s v="RESTOS A PAGAR"/>
    <s v="40"/>
    <s v="RESTOS A PAGAR NAO PROCESSADOS INSCRITOS"/>
    <s v="Movimento (Moeda Origem Conta Contábil)"/>
    <s v="000/2011"/>
    <n v="24437.56"/>
  </r>
  <r>
    <s v="2011ABR"/>
    <x v="1"/>
    <x v="11"/>
    <s v="2011CORRENTES"/>
    <x v="0"/>
    <s v="2011LIQUIDADAS"/>
    <s v="LIQUIDADASASSISTENCIA "/>
    <s v="2994"/>
    <x v="2"/>
    <s v="3"/>
    <x v="1"/>
    <s v="DESPESA"/>
    <s v="25"/>
    <s v="DESPESAS LIQUIDADAS"/>
    <s v="Movimento (Moeda Origem Conta Contábil)"/>
    <s v="ABR/2011"/>
    <n v="5896.5"/>
  </r>
  <r>
    <s v="2011MAI"/>
    <x v="1"/>
    <x v="12"/>
    <s v="2011CORRENTES"/>
    <x v="0"/>
    <s v="2011LIQUIDADAS"/>
    <s v="LIQUIDADASASSISTENCIA "/>
    <s v="2994"/>
    <x v="2"/>
    <s v="3"/>
    <x v="1"/>
    <s v="DESPESA"/>
    <s v="25"/>
    <s v="DESPESAS LIQUIDADAS"/>
    <s v="Movimento (Moeda Origem Conta Contábil)"/>
    <s v="MAI/2011"/>
    <n v="7382.5"/>
  </r>
  <r>
    <s v="2011JUN"/>
    <x v="1"/>
    <x v="3"/>
    <s v="2011CORRENTES"/>
    <x v="0"/>
    <s v="2011LIQUIDADAS"/>
    <s v="LIQUIDADASASSISTENCIA "/>
    <s v="2994"/>
    <x v="2"/>
    <s v="3"/>
    <x v="1"/>
    <s v="DESPESA"/>
    <s v="25"/>
    <s v="DESPESAS LIQUIDADAS"/>
    <s v="Movimento (Moeda Origem Conta Contábil)"/>
    <s v="JUN/2011"/>
    <n v="7081.5"/>
  </r>
  <r>
    <s v="2011JUL"/>
    <x v="1"/>
    <x v="4"/>
    <s v="2011CORRENTES"/>
    <x v="0"/>
    <s v="2011LIQUIDADAS"/>
    <s v="LIQUIDADASASSISTENCIA "/>
    <s v="2994"/>
    <x v="2"/>
    <s v="3"/>
    <x v="1"/>
    <s v="DESPESA"/>
    <s v="25"/>
    <s v="DESPESAS LIQUIDADAS"/>
    <s v="Movimento (Moeda Origem Conta Contábil)"/>
    <s v="JUL/2011"/>
    <n v="6180.18"/>
  </r>
  <r>
    <s v="2011AGO"/>
    <x v="1"/>
    <x v="5"/>
    <s v="2011CORRENTES"/>
    <x v="0"/>
    <s v="2011LIQUIDADAS"/>
    <s v="LIQUIDADASASSISTENCIA "/>
    <s v="2994"/>
    <x v="2"/>
    <s v="3"/>
    <x v="1"/>
    <s v="DESPESA"/>
    <s v="25"/>
    <s v="DESPESAS LIQUIDADAS"/>
    <s v="Movimento (Moeda Origem Conta Contábil)"/>
    <s v="AGO/2011"/>
    <n v="23526.35"/>
  </r>
  <r>
    <s v="2011SET"/>
    <x v="1"/>
    <x v="6"/>
    <s v="2011CORRENTES"/>
    <x v="0"/>
    <s v="2011LIQUIDADAS"/>
    <s v="LIQUIDADASASSISTENCIA "/>
    <s v="2994"/>
    <x v="2"/>
    <s v="3"/>
    <x v="1"/>
    <s v="DESPESA"/>
    <s v="25"/>
    <s v="DESPESAS LIQUIDADAS"/>
    <s v="Movimento (Moeda Origem Conta Contábil)"/>
    <s v="SET/2011"/>
    <n v="3052.5"/>
  </r>
  <r>
    <s v="2011OUT"/>
    <x v="1"/>
    <x v="0"/>
    <s v="2011CORRENTES"/>
    <x v="0"/>
    <s v="2011LIQUIDADAS"/>
    <s v="LIQUIDADASASSISTENCIA "/>
    <s v="2994"/>
    <x v="2"/>
    <s v="3"/>
    <x v="1"/>
    <s v="DESPESA"/>
    <s v="25"/>
    <s v="DESPESAS LIQUIDADAS"/>
    <s v="Movimento (Moeda Origem Conta Contábil)"/>
    <s v="OUT/2011"/>
    <n v="24485"/>
  </r>
  <r>
    <s v="2011NOV"/>
    <x v="1"/>
    <x v="1"/>
    <s v="2011CORRENTES"/>
    <x v="0"/>
    <s v="2011LIQUIDADAS"/>
    <s v="LIQUIDADASASSISTENCIA "/>
    <s v="2994"/>
    <x v="2"/>
    <s v="3"/>
    <x v="1"/>
    <s v="DESPESA"/>
    <s v="25"/>
    <s v="DESPESAS LIQUIDADAS"/>
    <s v="Movimento (Moeda Origem Conta Contábil)"/>
    <s v="NOV/2011"/>
    <n v="46255"/>
  </r>
  <r>
    <s v="2011DEZ"/>
    <x v="1"/>
    <x v="2"/>
    <s v="2011CORRENTES"/>
    <x v="0"/>
    <s v="2011LIQUIDADAS"/>
    <s v="LIQUIDADASASSISTENCIA "/>
    <s v="2994"/>
    <x v="2"/>
    <s v="3"/>
    <x v="1"/>
    <s v="DESPESA"/>
    <s v="25"/>
    <s v="DESPESAS LIQUIDADAS"/>
    <s v="Movimento (Moeda Origem Conta Contábil)"/>
    <s v="DEZ/2011"/>
    <n v="237418.61"/>
  </r>
  <r>
    <s v="2011000"/>
    <x v="1"/>
    <x v="7"/>
    <s v="2011CORRENTES"/>
    <x v="1"/>
    <s v="2011RAP"/>
    <s v="RAPASSISTENCIA "/>
    <s v="2994"/>
    <x v="2"/>
    <s v="3"/>
    <x v="1"/>
    <s v="RESTOS A PAGAR"/>
    <s v="40"/>
    <s v="RESTOS A PAGAR NAO PROCESSADOS INSCRITOS"/>
    <s v="Movimento (Moeda Origem Conta Contábil)"/>
    <s v="000/2011"/>
    <n v="81353.8"/>
  </r>
  <r>
    <s v="2011JUN"/>
    <x v="1"/>
    <x v="3"/>
    <s v="2011CORRENTES"/>
    <x v="0"/>
    <s v="2011LIQUIDADAS"/>
    <s v="LIQUIDADASCAPACITACAO "/>
    <s v="4572"/>
    <x v="3"/>
    <s v="3"/>
    <x v="1"/>
    <s v="DESPESA"/>
    <s v="25"/>
    <s v="DESPESAS LIQUIDADAS"/>
    <s v="Movimento (Moeda Origem Conta Contábil)"/>
    <s v="JUN/2011"/>
    <n v="144.08000000000001"/>
  </r>
  <r>
    <s v="2011NOV"/>
    <x v="1"/>
    <x v="1"/>
    <s v="2011CORRENTES"/>
    <x v="0"/>
    <s v="2011LIQUIDADAS"/>
    <s v="LIQUIDADASCAPACITACAO "/>
    <s v="4572"/>
    <x v="3"/>
    <s v="3"/>
    <x v="1"/>
    <s v="DESPESA"/>
    <s v="25"/>
    <s v="DESPESAS LIQUIDADAS"/>
    <s v="Movimento (Moeda Origem Conta Contábil)"/>
    <s v="NOV/2011"/>
    <n v="796"/>
  </r>
  <r>
    <s v="2011DEZ"/>
    <x v="1"/>
    <x v="2"/>
    <s v="2011CORRENTES"/>
    <x v="0"/>
    <s v="2011LIQUIDADAS"/>
    <s v="LIQUIDADASCAPACITACAO "/>
    <s v="4572"/>
    <x v="3"/>
    <s v="3"/>
    <x v="1"/>
    <s v="DESPESA"/>
    <s v="25"/>
    <s v="DESPESAS LIQUIDADAS"/>
    <s v="Movimento (Moeda Origem Conta Contábil)"/>
    <s v="DEZ/2011"/>
    <n v="6044.4"/>
  </r>
  <r>
    <s v="2011JUL"/>
    <x v="1"/>
    <x v="4"/>
    <s v="2011CAPITAL"/>
    <x v="0"/>
    <s v="2011LIQUIDADAS"/>
    <s v="LIQUIDADASACERVO "/>
    <s v="6301"/>
    <x v="4"/>
    <s v="4"/>
    <x v="0"/>
    <s v="DESPESA"/>
    <s v="25"/>
    <s v="DESPESAS LIQUIDADAS"/>
    <s v="Movimento (Moeda Origem Conta Contábil)"/>
    <s v="JUL/2011"/>
    <n v="265"/>
  </r>
  <r>
    <s v="2011OUT"/>
    <x v="1"/>
    <x v="0"/>
    <s v="2011CAPITAL"/>
    <x v="0"/>
    <s v="2011LIQUIDADAS"/>
    <s v="LIQUIDADASACERVO "/>
    <s v="6301"/>
    <x v="4"/>
    <s v="4"/>
    <x v="0"/>
    <s v="DESPESA"/>
    <s v="25"/>
    <s v="DESPESAS LIQUIDADAS"/>
    <s v="Movimento (Moeda Origem Conta Contábil)"/>
    <s v="OUT/2011"/>
    <n v="57294.75"/>
  </r>
  <r>
    <s v="2011NOV"/>
    <x v="1"/>
    <x v="1"/>
    <s v="2011CAPITAL"/>
    <x v="0"/>
    <s v="2011LIQUIDADAS"/>
    <s v="LIQUIDADASACERVO "/>
    <s v="6301"/>
    <x v="4"/>
    <s v="4"/>
    <x v="0"/>
    <s v="DESPESA"/>
    <s v="25"/>
    <s v="DESPESAS LIQUIDADAS"/>
    <s v="Movimento (Moeda Origem Conta Contábil)"/>
    <s v="NOV/2011"/>
    <n v="24336.41"/>
  </r>
  <r>
    <s v="2011DEZ"/>
    <x v="1"/>
    <x v="2"/>
    <s v="2011CAPITAL"/>
    <x v="0"/>
    <s v="2011LIQUIDADAS"/>
    <s v="LIQUIDADASACERVO "/>
    <s v="6301"/>
    <x v="4"/>
    <s v="4"/>
    <x v="0"/>
    <s v="DESPESA"/>
    <s v="25"/>
    <s v="DESPESAS LIQUIDADAS"/>
    <s v="Movimento (Moeda Origem Conta Contábil)"/>
    <s v="DEZ/2011"/>
    <n v="127749.83"/>
  </r>
  <r>
    <s v="2011000"/>
    <x v="1"/>
    <x v="7"/>
    <s v="2011CAPITAL"/>
    <x v="1"/>
    <s v="2011RAP"/>
    <s v="RAPACERVO "/>
    <s v="6301"/>
    <x v="4"/>
    <s v="4"/>
    <x v="0"/>
    <s v="RESTOS A PAGAR"/>
    <s v="40"/>
    <s v="RESTOS A PAGAR NAO PROCESSADOS INSCRITOS"/>
    <s v="Movimento (Moeda Origem Conta Contábil)"/>
    <s v="000/2011"/>
    <n v="30073.06"/>
  </r>
  <r>
    <s v="2011JUL"/>
    <x v="1"/>
    <x v="4"/>
    <s v="2011CORRENTES"/>
    <x v="0"/>
    <s v="2011LIQUIDADAS"/>
    <s v="LIQUIDADASCAPACITACAO "/>
    <s v="6358"/>
    <x v="3"/>
    <s v="3"/>
    <x v="1"/>
    <s v="DESPESA"/>
    <s v="25"/>
    <s v="DESPESAS LIQUIDADAS"/>
    <s v="Movimento (Moeda Origem Conta Contábil)"/>
    <s v="JUL/2011"/>
    <n v="7991.5"/>
  </r>
  <r>
    <s v="2011OUT"/>
    <x v="1"/>
    <x v="0"/>
    <s v="2011CORRENTES"/>
    <x v="0"/>
    <s v="2011LIQUIDADAS"/>
    <s v="LIQUIDADASCAPACITACAO "/>
    <s v="6358"/>
    <x v="3"/>
    <s v="3"/>
    <x v="1"/>
    <s v="DESPESA"/>
    <s v="25"/>
    <s v="DESPESAS LIQUIDADAS"/>
    <s v="Movimento (Moeda Origem Conta Contábil)"/>
    <s v="OUT/2011"/>
    <n v="289.98"/>
  </r>
  <r>
    <s v="2011NOV"/>
    <x v="1"/>
    <x v="1"/>
    <s v="2011CORRENTES"/>
    <x v="0"/>
    <s v="2011LIQUIDADAS"/>
    <s v="LIQUIDADASCAPACITACAO "/>
    <s v="6358"/>
    <x v="3"/>
    <s v="3"/>
    <x v="1"/>
    <s v="DESPESA"/>
    <s v="25"/>
    <s v="DESPESAS LIQUIDADAS"/>
    <s v="Movimento (Moeda Origem Conta Contábil)"/>
    <s v="NOV/2011"/>
    <n v="3200"/>
  </r>
  <r>
    <s v="2011DEZ"/>
    <x v="1"/>
    <x v="2"/>
    <s v="2011CORRENTES"/>
    <x v="0"/>
    <s v="2011LIQUIDADAS"/>
    <s v="LIQUIDADASCAPACITACAO "/>
    <s v="6358"/>
    <x v="3"/>
    <s v="3"/>
    <x v="1"/>
    <s v="DESPESA"/>
    <s v="25"/>
    <s v="DESPESAS LIQUIDADAS"/>
    <s v="Movimento (Moeda Origem Conta Contábil)"/>
    <s v="DEZ/2011"/>
    <n v="103131.24"/>
  </r>
  <r>
    <s v="2011AGO"/>
    <x v="1"/>
    <x v="5"/>
    <s v="2011CAPITAL"/>
    <x v="0"/>
    <s v="2011LIQUIDADAS"/>
    <s v="LIQUIDADASCAPACITACAO "/>
    <s v="6358"/>
    <x v="3"/>
    <s v="4"/>
    <x v="0"/>
    <s v="DESPESA"/>
    <s v="25"/>
    <s v="DESPESAS LIQUIDADAS"/>
    <s v="Movimento (Moeda Origem Conta Contábil)"/>
    <s v="AGO/2011"/>
    <n v="1105.45"/>
  </r>
  <r>
    <s v="2011SET"/>
    <x v="1"/>
    <x v="6"/>
    <s v="2011CAPITAL"/>
    <x v="0"/>
    <s v="2011LIQUIDADAS"/>
    <s v="LIQUIDADASCAPACITACAO "/>
    <s v="6358"/>
    <x v="3"/>
    <s v="4"/>
    <x v="0"/>
    <s v="DESPESA"/>
    <s v="25"/>
    <s v="DESPESAS LIQUIDADAS"/>
    <s v="Movimento (Moeda Origem Conta Contábil)"/>
    <s v="SET/2011"/>
    <n v="1194.98"/>
  </r>
  <r>
    <s v="2011DEZ"/>
    <x v="1"/>
    <x v="2"/>
    <s v="2011CAPITAL"/>
    <x v="0"/>
    <s v="2011LIQUIDADAS"/>
    <s v="LIQUIDADASCAPACITACAO "/>
    <s v="6358"/>
    <x v="3"/>
    <s v="4"/>
    <x v="0"/>
    <s v="DESPESA"/>
    <s v="25"/>
    <s v="DESPESAS LIQUIDADAS"/>
    <s v="Movimento (Moeda Origem Conta Contábil)"/>
    <s v="DEZ/2011"/>
    <n v="57800"/>
  </r>
  <r>
    <s v="2011000"/>
    <x v="1"/>
    <x v="7"/>
    <s v="2011CORRENTES"/>
    <x v="1"/>
    <s v="2011RAP"/>
    <s v="RAPFOMENTO AO DESENV"/>
    <s v="6380"/>
    <x v="5"/>
    <s v="3"/>
    <x v="1"/>
    <s v="RESTOS A PAGAR"/>
    <s v="35"/>
    <s v="RESTOS A PAGAR PROCESSADOS INSCRITOS"/>
    <s v="Movimento (Moeda Origem Conta Contábil)"/>
    <s v="000/2011"/>
    <n v="14000"/>
  </r>
  <r>
    <s v="2011000"/>
    <x v="1"/>
    <x v="7"/>
    <s v="2011CORRENTES"/>
    <x v="1"/>
    <s v="2011RAP"/>
    <s v="RAPFOMENTO AO DESENV"/>
    <s v="6380"/>
    <x v="5"/>
    <s v="3"/>
    <x v="1"/>
    <s v="RESTOS A PAGAR"/>
    <s v="40"/>
    <s v="RESTOS A PAGAR NAO PROCESSADOS INSCRITOS"/>
    <s v="Movimento (Moeda Origem Conta Contábil)"/>
    <s v="000/2011"/>
    <n v="13030"/>
  </r>
  <r>
    <s v="2011JUL"/>
    <x v="1"/>
    <x v="4"/>
    <s v="2011CAPITAL"/>
    <x v="0"/>
    <s v="2011LIQUIDADAS"/>
    <s v="LIQUIDADASFOMENTO AO DESENV"/>
    <s v="6380"/>
    <x v="5"/>
    <s v="4"/>
    <x v="0"/>
    <s v="DESPESA"/>
    <s v="25"/>
    <s v="DESPESAS LIQUIDADAS"/>
    <s v="Movimento (Moeda Origem Conta Contábil)"/>
    <s v="JUL/2011"/>
    <n v="28436.799999999999"/>
  </r>
  <r>
    <s v="2011AGO"/>
    <x v="1"/>
    <x v="5"/>
    <s v="2011CAPITAL"/>
    <x v="0"/>
    <s v="2011LIQUIDADAS"/>
    <s v="LIQUIDADASFOMENTO AO DESENV"/>
    <s v="6380"/>
    <x v="5"/>
    <s v="4"/>
    <x v="0"/>
    <s v="DESPESA"/>
    <s v="25"/>
    <s v="DESPESAS LIQUIDADAS"/>
    <s v="Movimento (Moeda Origem Conta Contábil)"/>
    <s v="AGO/2011"/>
    <n v="18411.5"/>
  </r>
  <r>
    <s v="2011SET"/>
    <x v="1"/>
    <x v="6"/>
    <s v="2011CAPITAL"/>
    <x v="0"/>
    <s v="2011LIQUIDADAS"/>
    <s v="LIQUIDADASFOMENTO AO DESENV"/>
    <s v="6380"/>
    <x v="5"/>
    <s v="4"/>
    <x v="0"/>
    <s v="DESPESA"/>
    <s v="25"/>
    <s v="DESPESAS LIQUIDADAS"/>
    <s v="Movimento (Moeda Origem Conta Contábil)"/>
    <s v="SET/2011"/>
    <n v="865"/>
  </r>
  <r>
    <s v="2011000"/>
    <x v="1"/>
    <x v="7"/>
    <s v="2011CAPITAL"/>
    <x v="1"/>
    <s v="2011RAP"/>
    <s v="RAPFOMENTO AO DESENV"/>
    <s v="6380"/>
    <x v="5"/>
    <s v="4"/>
    <x v="0"/>
    <s v="RESTOS A PAGAR"/>
    <s v="35"/>
    <s v="RESTOS A PAGAR PROCESSADOS INSCRITOS"/>
    <s v="Movimento (Moeda Origem Conta Contábil)"/>
    <s v="000/2011"/>
    <n v="124.97"/>
  </r>
  <r>
    <s v="2011000"/>
    <x v="1"/>
    <x v="7"/>
    <s v="2011CAPITAL"/>
    <x v="1"/>
    <s v="2011RAP"/>
    <s v="RAPFOMENTO AO DESENV"/>
    <s v="6380"/>
    <x v="5"/>
    <s v="4"/>
    <x v="0"/>
    <s v="RESTOS A PAGAR"/>
    <s v="40"/>
    <s v="RESTOS A PAGAR NAO PROCESSADOS INSCRITOS"/>
    <s v="Movimento (Moeda Origem Conta Contábil)"/>
    <s v="000/2011"/>
    <n v="730"/>
  </r>
  <r>
    <s v="2011JUN"/>
    <x v="1"/>
    <x v="3"/>
    <s v="2011CAPITAL"/>
    <x v="0"/>
    <s v="2011LIQUIDADAS"/>
    <s v="LIQUIDADASREESTRUTURACAO DA REDE "/>
    <s v="8650"/>
    <x v="6"/>
    <s v="4"/>
    <x v="0"/>
    <s v="DESPESA"/>
    <s v="25"/>
    <s v="DESPESAS LIQUIDADAS"/>
    <s v="Movimento (Moeda Origem Conta Contábil)"/>
    <s v="JUN/2011"/>
    <n v="3000"/>
  </r>
  <r>
    <s v="2011JUL"/>
    <x v="1"/>
    <x v="4"/>
    <s v="2011CAPITAL"/>
    <x v="0"/>
    <s v="2011LIQUIDADAS"/>
    <s v="LIQUIDADASREESTRUTURACAO DA REDE "/>
    <s v="8650"/>
    <x v="6"/>
    <s v="4"/>
    <x v="0"/>
    <s v="DESPESA"/>
    <s v="25"/>
    <s v="DESPESAS LIQUIDADAS"/>
    <s v="Movimento (Moeda Origem Conta Contábil)"/>
    <s v="JUL/2011"/>
    <n v="6421.5"/>
  </r>
  <r>
    <s v="2011AGO"/>
    <x v="1"/>
    <x v="5"/>
    <s v="2011CAPITAL"/>
    <x v="0"/>
    <s v="2011LIQUIDADAS"/>
    <s v="LIQUIDADASREESTRUTURACAO DA REDE "/>
    <s v="8650"/>
    <x v="6"/>
    <s v="4"/>
    <x v="0"/>
    <s v="DESPESA"/>
    <s v="25"/>
    <s v="DESPESAS LIQUIDADAS"/>
    <s v="Movimento (Moeda Origem Conta Contábil)"/>
    <s v="AGO/2011"/>
    <n v="75828.800000000003"/>
  </r>
  <r>
    <s v="2011SET"/>
    <x v="1"/>
    <x v="6"/>
    <s v="2011CAPITAL"/>
    <x v="0"/>
    <s v="2011LIQUIDADAS"/>
    <s v="LIQUIDADASREESTRUTURACAO DA REDE "/>
    <s v="8650"/>
    <x v="6"/>
    <s v="4"/>
    <x v="0"/>
    <s v="DESPESA"/>
    <s v="25"/>
    <s v="DESPESAS LIQUIDADAS"/>
    <s v="Movimento (Moeda Origem Conta Contábil)"/>
    <s v="SET/2011"/>
    <n v="28469.86"/>
  </r>
  <r>
    <s v="2011OUT"/>
    <x v="1"/>
    <x v="0"/>
    <s v="2011CAPITAL"/>
    <x v="0"/>
    <s v="2011LIQUIDADAS"/>
    <s v="LIQUIDADASREESTRUTURACAO DA REDE "/>
    <s v="8650"/>
    <x v="6"/>
    <s v="4"/>
    <x v="0"/>
    <s v="DESPESA"/>
    <s v="25"/>
    <s v="DESPESAS LIQUIDADAS"/>
    <s v="Movimento (Moeda Origem Conta Contábil)"/>
    <s v="OUT/2011"/>
    <n v="124211"/>
  </r>
  <r>
    <s v="2011NOV"/>
    <x v="1"/>
    <x v="1"/>
    <s v="2011CAPITAL"/>
    <x v="0"/>
    <s v="2011LIQUIDADAS"/>
    <s v="LIQUIDADASREESTRUTURACAO DA REDE "/>
    <s v="8650"/>
    <x v="6"/>
    <s v="4"/>
    <x v="0"/>
    <s v="DESPESA"/>
    <s v="25"/>
    <s v="DESPESAS LIQUIDADAS"/>
    <s v="Movimento (Moeda Origem Conta Contábil)"/>
    <s v="NOV/2011"/>
    <n v="152438.76999999999"/>
  </r>
  <r>
    <s v="2011DEZ"/>
    <x v="1"/>
    <x v="2"/>
    <s v="2011CAPITAL"/>
    <x v="0"/>
    <s v="2011LIQUIDADAS"/>
    <s v="LIQUIDADASREESTRUTURACAO DA REDE "/>
    <s v="8650"/>
    <x v="6"/>
    <s v="4"/>
    <x v="0"/>
    <s v="DESPESA"/>
    <s v="25"/>
    <s v="DESPESAS LIQUIDADAS"/>
    <s v="Movimento (Moeda Origem Conta Contábil)"/>
    <s v="DEZ/2011"/>
    <n v="1205763.8400000001"/>
  </r>
  <r>
    <s v="2011000"/>
    <x v="1"/>
    <x v="7"/>
    <s v="2011CAPITAL"/>
    <x v="1"/>
    <s v="2011RAP"/>
    <s v="RAPREESTRUTURACAO DA REDE "/>
    <s v="8650"/>
    <x v="6"/>
    <s v="4"/>
    <x v="0"/>
    <s v="RESTOS A PAGAR"/>
    <s v="40"/>
    <s v="RESTOS A PAGAR NAO PROCESSADOS INSCRITOS"/>
    <s v="Movimento (Moeda Origem Conta Contábil)"/>
    <s v="000/2011"/>
    <n v="46041"/>
  </r>
  <r>
    <s v="2012000"/>
    <x v="2"/>
    <x v="7"/>
    <s v="2012CAPITAL"/>
    <x v="1"/>
    <s v="2012RAP"/>
    <s v="RAPEXPANSAO"/>
    <s v="1H10"/>
    <x v="0"/>
    <s v="4"/>
    <x v="0"/>
    <s v="RESTOS A PAGAR"/>
    <s v="40"/>
    <s v="RESTOS A PAGAR NAO PROCESSADOS INSCRITOS"/>
    <s v="Movimento (Moeda Origem Conta Contábil)"/>
    <s v="000/2012"/>
    <n v="1029940.38"/>
  </r>
  <r>
    <s v="2012000"/>
    <x v="2"/>
    <x v="7"/>
    <s v="2012CORRENTES"/>
    <x v="1"/>
    <s v="2012RAP"/>
    <s v="RAPFOMENTO A PROJETOS "/>
    <s v="2095"/>
    <x v="7"/>
    <s v="3"/>
    <x v="1"/>
    <s v="RESTOS A PAGAR"/>
    <s v="40"/>
    <s v="RESTOS A PAGAR NAO PROCESSADOS INSCRITOS"/>
    <s v="Movimento (Moeda Origem Conta Contábil)"/>
    <s v="000/2012"/>
    <n v="10000"/>
  </r>
  <r>
    <s v="2012JAN"/>
    <x v="2"/>
    <x v="8"/>
    <s v="2012CORRENTES"/>
    <x v="0"/>
    <s v="2012LIQUIDADAS"/>
    <s v="LIQUIDADASFUNC DE INSTITUICOES "/>
    <s v="20RL"/>
    <x v="8"/>
    <s v="3"/>
    <x v="1"/>
    <s v="DESPESA"/>
    <s v="25"/>
    <s v="DESPESAS LIQUIDADAS"/>
    <s v="Movimento (Moeda Origem Conta Contábil)"/>
    <s v="JAN/2012"/>
    <n v="5054.62"/>
  </r>
  <r>
    <s v="2012FEV"/>
    <x v="2"/>
    <x v="9"/>
    <s v="2012CORRENTES"/>
    <x v="0"/>
    <s v="2012LIQUIDADAS"/>
    <s v="LIQUIDADASFUNC DE INSTITUICOES "/>
    <s v="20RL"/>
    <x v="8"/>
    <s v="3"/>
    <x v="1"/>
    <s v="DESPESA"/>
    <s v="25"/>
    <s v="DESPESAS LIQUIDADAS"/>
    <s v="Movimento (Moeda Origem Conta Contábil)"/>
    <s v="FEV/2012"/>
    <n v="84419.55"/>
  </r>
  <r>
    <s v="2012MAR"/>
    <x v="2"/>
    <x v="10"/>
    <s v="2012CORRENTES"/>
    <x v="0"/>
    <s v="2012LIQUIDADAS"/>
    <s v="LIQUIDADASFUNC DE INSTITUICOES "/>
    <s v="20RL"/>
    <x v="8"/>
    <s v="3"/>
    <x v="1"/>
    <s v="DESPESA"/>
    <s v="25"/>
    <s v="DESPESAS LIQUIDADAS"/>
    <s v="Movimento (Moeda Origem Conta Contábil)"/>
    <s v="MAR/2012"/>
    <n v="199433.09"/>
  </r>
  <r>
    <s v="2012ABR"/>
    <x v="2"/>
    <x v="11"/>
    <s v="2012CORRENTES"/>
    <x v="0"/>
    <s v="2012LIQUIDADAS"/>
    <s v="LIQUIDADASFUNC DE INSTITUICOES "/>
    <s v="20RL"/>
    <x v="8"/>
    <s v="3"/>
    <x v="1"/>
    <s v="DESPESA"/>
    <s v="25"/>
    <s v="DESPESAS LIQUIDADAS"/>
    <s v="Movimento (Moeda Origem Conta Contábil)"/>
    <s v="ABR/2012"/>
    <n v="119680.5"/>
  </r>
  <r>
    <s v="2012MAI"/>
    <x v="2"/>
    <x v="12"/>
    <s v="2012CORRENTES"/>
    <x v="0"/>
    <s v="2012LIQUIDADAS"/>
    <s v="LIQUIDADASFUNC DE INSTITUICOES "/>
    <s v="20RL"/>
    <x v="8"/>
    <s v="3"/>
    <x v="1"/>
    <s v="DESPESA"/>
    <s v="25"/>
    <s v="DESPESAS LIQUIDADAS"/>
    <s v="Movimento (Moeda Origem Conta Contábil)"/>
    <s v="MAI/2012"/>
    <n v="115604.69"/>
  </r>
  <r>
    <s v="2012JUN"/>
    <x v="2"/>
    <x v="3"/>
    <s v="2012CORRENTES"/>
    <x v="0"/>
    <s v="2012LIQUIDADAS"/>
    <s v="LIQUIDADASFUNC DE INSTITUICOES "/>
    <s v="20RL"/>
    <x v="8"/>
    <s v="3"/>
    <x v="1"/>
    <s v="DESPESA"/>
    <s v="25"/>
    <s v="DESPESAS LIQUIDADAS"/>
    <s v="Movimento (Moeda Origem Conta Contábil)"/>
    <s v="JUN/2012"/>
    <n v="146757.47"/>
  </r>
  <r>
    <s v="2012JUL"/>
    <x v="2"/>
    <x v="4"/>
    <s v="2012CORRENTES"/>
    <x v="0"/>
    <s v="2012LIQUIDADAS"/>
    <s v="LIQUIDADASFUNC DE INSTITUICOES "/>
    <s v="20RL"/>
    <x v="8"/>
    <s v="3"/>
    <x v="1"/>
    <s v="DESPESA"/>
    <s v="25"/>
    <s v="DESPESAS LIQUIDADAS"/>
    <s v="Movimento (Moeda Origem Conta Contábil)"/>
    <s v="JUL/2012"/>
    <n v="64848.17"/>
  </r>
  <r>
    <s v="2012AGO"/>
    <x v="2"/>
    <x v="5"/>
    <s v="2012CORRENTES"/>
    <x v="0"/>
    <s v="2012LIQUIDADAS"/>
    <s v="LIQUIDADASFUNC DE INSTITUICOES "/>
    <s v="20RL"/>
    <x v="8"/>
    <s v="3"/>
    <x v="1"/>
    <s v="DESPESA"/>
    <s v="25"/>
    <s v="DESPESAS LIQUIDADAS"/>
    <s v="Movimento (Moeda Origem Conta Contábil)"/>
    <s v="AGO/2012"/>
    <n v="71364.12"/>
  </r>
  <r>
    <s v="2012SET"/>
    <x v="2"/>
    <x v="6"/>
    <s v="2012CORRENTES"/>
    <x v="0"/>
    <s v="2012LIQUIDADAS"/>
    <s v="LIQUIDADASFUNC DE INSTITUICOES "/>
    <s v="20RL"/>
    <x v="8"/>
    <s v="3"/>
    <x v="1"/>
    <s v="DESPESA"/>
    <s v="25"/>
    <s v="DESPESAS LIQUIDADAS"/>
    <s v="Movimento (Moeda Origem Conta Contábil)"/>
    <s v="SET/2012"/>
    <n v="149821"/>
  </r>
  <r>
    <s v="2012OUT"/>
    <x v="2"/>
    <x v="0"/>
    <s v="2012CORRENTES"/>
    <x v="0"/>
    <s v="2012LIQUIDADAS"/>
    <s v="LIQUIDADASFUNC DE INSTITUICOES "/>
    <s v="20RL"/>
    <x v="8"/>
    <s v="3"/>
    <x v="1"/>
    <s v="DESPESA"/>
    <s v="25"/>
    <s v="DESPESAS LIQUIDADAS"/>
    <s v="Movimento (Moeda Origem Conta Contábil)"/>
    <s v="OUT/2012"/>
    <n v="106087.05"/>
  </r>
  <r>
    <s v="2012NOV"/>
    <x v="2"/>
    <x v="1"/>
    <s v="2012CORRENTES"/>
    <x v="0"/>
    <s v="2012LIQUIDADAS"/>
    <s v="LIQUIDADASFUNC DE INSTITUICOES "/>
    <s v="20RL"/>
    <x v="8"/>
    <s v="3"/>
    <x v="1"/>
    <s v="DESPESA"/>
    <s v="25"/>
    <s v="DESPESAS LIQUIDADAS"/>
    <s v="Movimento (Moeda Origem Conta Contábil)"/>
    <s v="NOV/2012"/>
    <n v="344334.22"/>
  </r>
  <r>
    <s v="2012DEZ"/>
    <x v="2"/>
    <x v="2"/>
    <s v="2012CORRENTES"/>
    <x v="0"/>
    <s v="2012LIQUIDADAS"/>
    <s v="LIQUIDADASFUNC DE INSTITUICOES "/>
    <s v="20RL"/>
    <x v="8"/>
    <s v="3"/>
    <x v="1"/>
    <s v="DESPESA"/>
    <s v="25"/>
    <s v="DESPESAS LIQUIDADAS"/>
    <s v="Movimento (Moeda Origem Conta Contábil)"/>
    <s v="DEZ/2012"/>
    <n v="236440.24"/>
  </r>
  <r>
    <s v="2012MAI"/>
    <x v="2"/>
    <x v="12"/>
    <s v="2012CAPITAL"/>
    <x v="0"/>
    <s v="2012LIQUIDADAS"/>
    <s v="LIQUIDADASFUNC DE INSTITUICOES "/>
    <s v="20RL"/>
    <x v="8"/>
    <s v="4"/>
    <x v="0"/>
    <s v="DESPESA"/>
    <s v="25"/>
    <s v="DESPESAS LIQUIDADAS"/>
    <s v="Movimento (Moeda Origem Conta Contábil)"/>
    <s v="MAI/2012"/>
    <n v="17000"/>
  </r>
  <r>
    <s v="2012JUN"/>
    <x v="2"/>
    <x v="3"/>
    <s v="2012CAPITAL"/>
    <x v="0"/>
    <s v="2012LIQUIDADAS"/>
    <s v="LIQUIDADASFUNC DE INSTITUICOES "/>
    <s v="20RL"/>
    <x v="8"/>
    <s v="4"/>
    <x v="0"/>
    <s v="DESPESA"/>
    <s v="25"/>
    <s v="DESPESAS LIQUIDADAS"/>
    <s v="Movimento (Moeda Origem Conta Contábil)"/>
    <s v="JUN/2012"/>
    <n v="20643.7"/>
  </r>
  <r>
    <s v="2012JUL"/>
    <x v="2"/>
    <x v="4"/>
    <s v="2012CAPITAL"/>
    <x v="0"/>
    <s v="2012LIQUIDADAS"/>
    <s v="LIQUIDADASFUNC DE INSTITUICOES "/>
    <s v="20RL"/>
    <x v="8"/>
    <s v="4"/>
    <x v="0"/>
    <s v="DESPESA"/>
    <s v="25"/>
    <s v="DESPESAS LIQUIDADAS"/>
    <s v="Movimento (Moeda Origem Conta Contábil)"/>
    <s v="JUL/2012"/>
    <n v="11836"/>
  </r>
  <r>
    <s v="2012SET"/>
    <x v="2"/>
    <x v="6"/>
    <s v="2012CAPITAL"/>
    <x v="0"/>
    <s v="2012LIQUIDADAS"/>
    <s v="LIQUIDADASFUNC DE INSTITUICOES "/>
    <s v="20RL"/>
    <x v="8"/>
    <s v="4"/>
    <x v="0"/>
    <s v="DESPESA"/>
    <s v="25"/>
    <s v="DESPESAS LIQUIDADAS"/>
    <s v="Movimento (Moeda Origem Conta Contábil)"/>
    <s v="SET/2012"/>
    <n v="91134"/>
  </r>
  <r>
    <s v="2012OUT"/>
    <x v="2"/>
    <x v="0"/>
    <s v="2012CAPITAL"/>
    <x v="0"/>
    <s v="2012LIQUIDADAS"/>
    <s v="LIQUIDADASFUNC DE INSTITUICOES "/>
    <s v="20RL"/>
    <x v="8"/>
    <s v="4"/>
    <x v="0"/>
    <s v="DESPESA"/>
    <s v="25"/>
    <s v="DESPESAS LIQUIDADAS"/>
    <s v="Movimento (Moeda Origem Conta Contábil)"/>
    <s v="OUT/2012"/>
    <n v="158217.4"/>
  </r>
  <r>
    <s v="2012NOV"/>
    <x v="2"/>
    <x v="1"/>
    <s v="2012CAPITAL"/>
    <x v="0"/>
    <s v="2012LIQUIDADAS"/>
    <s v="LIQUIDADASFUNC DE INSTITUICOES "/>
    <s v="20RL"/>
    <x v="8"/>
    <s v="4"/>
    <x v="0"/>
    <s v="DESPESA"/>
    <s v="25"/>
    <s v="DESPESAS LIQUIDADAS"/>
    <s v="Movimento (Moeda Origem Conta Contábil)"/>
    <s v="NOV/2012"/>
    <n v="133609.24"/>
  </r>
  <r>
    <s v="2012DEZ"/>
    <x v="2"/>
    <x v="2"/>
    <s v="2012CAPITAL"/>
    <x v="0"/>
    <s v="2012LIQUIDADAS"/>
    <s v="LIQUIDADASFUNC DE INSTITUICOES "/>
    <s v="20RL"/>
    <x v="8"/>
    <s v="4"/>
    <x v="0"/>
    <s v="DESPESA"/>
    <s v="25"/>
    <s v="DESPESAS LIQUIDADAS"/>
    <s v="Movimento (Moeda Origem Conta Contábil)"/>
    <s v="DEZ/2012"/>
    <n v="23904"/>
  </r>
  <r>
    <s v="2012000"/>
    <x v="2"/>
    <x v="7"/>
    <s v="2012CORRENTES"/>
    <x v="1"/>
    <s v="2012RAP"/>
    <s v="RAPFUNC DA EDUCACAO "/>
    <s v="2992"/>
    <x v="1"/>
    <s v="3"/>
    <x v="1"/>
    <s v="RESTOS A PAGAR"/>
    <s v="35"/>
    <s v="RESTOS A PAGAR PROCESSADOS INSCRITOS"/>
    <s v="Movimento (Moeda Origem Conta Contábil)"/>
    <s v="000/2012"/>
    <n v="115546.27"/>
  </r>
  <r>
    <s v="2012FEV"/>
    <x v="2"/>
    <x v="9"/>
    <s v="2012CORRENTES"/>
    <x v="1"/>
    <s v="2012RAP"/>
    <s v="RAPFUNC DA EDUCACAO "/>
    <s v="2992"/>
    <x v="1"/>
    <s v="3"/>
    <x v="1"/>
    <s v="RESTOS A PAGAR"/>
    <s v="35"/>
    <s v="RESTOS A PAGAR PROCESSADOS INSCRITOS"/>
    <s v="Movimento (Moeda Origem Conta Contábil)"/>
    <s v="FEV/2012"/>
    <n v="0"/>
  </r>
  <r>
    <s v="2012SET"/>
    <x v="2"/>
    <x v="6"/>
    <s v="2012CORRENTES"/>
    <x v="1"/>
    <s v="2012RAP"/>
    <s v="RAPFUNC DA EDUCACAO "/>
    <s v="2992"/>
    <x v="1"/>
    <s v="3"/>
    <x v="1"/>
    <s v="RESTOS A PAGAR"/>
    <s v="35"/>
    <s v="RESTOS A PAGAR PROCESSADOS INSCRITOS"/>
    <s v="Movimento (Moeda Origem Conta Contábil)"/>
    <s v="SET/2012"/>
    <n v="0"/>
  </r>
  <r>
    <s v="2012000"/>
    <x v="2"/>
    <x v="7"/>
    <s v="2012CORRENTES"/>
    <x v="1"/>
    <s v="2012RAP"/>
    <s v="RAPFUNC DA EDUCACAO "/>
    <s v="2992"/>
    <x v="1"/>
    <s v="3"/>
    <x v="1"/>
    <s v="RESTOS A PAGAR"/>
    <s v="40"/>
    <s v="RESTOS A PAGAR NAO PROCESSADOS INSCRITOS"/>
    <s v="Movimento (Moeda Origem Conta Contábil)"/>
    <s v="000/2012"/>
    <n v="362977.38"/>
  </r>
  <r>
    <s v="2012000"/>
    <x v="2"/>
    <x v="7"/>
    <s v="2012CAPITAL"/>
    <x v="1"/>
    <s v="2012RAP"/>
    <s v="RAPFUNC DA EDUCACAO "/>
    <s v="2992"/>
    <x v="1"/>
    <s v="4"/>
    <x v="0"/>
    <s v="RESTOS A PAGAR"/>
    <s v="35"/>
    <s v="RESTOS A PAGAR PROCESSADOS INSCRITOS"/>
    <s v="Movimento (Moeda Origem Conta Contábil)"/>
    <s v="000/2012"/>
    <n v="7920"/>
  </r>
  <r>
    <s v="2012000"/>
    <x v="2"/>
    <x v="7"/>
    <s v="2012CAPITAL"/>
    <x v="1"/>
    <s v="2012RAP"/>
    <s v="RAPFUNC DA EDUCACAO "/>
    <s v="2992"/>
    <x v="1"/>
    <s v="4"/>
    <x v="0"/>
    <s v="RESTOS A PAGAR"/>
    <s v="40"/>
    <s v="RESTOS A PAGAR NAO PROCESSADOS INSCRITOS"/>
    <s v="Movimento (Moeda Origem Conta Contábil)"/>
    <s v="000/2012"/>
    <n v="217711.31"/>
  </r>
  <r>
    <s v="2012JAN"/>
    <x v="2"/>
    <x v="8"/>
    <s v="2012CORRENTES"/>
    <x v="0"/>
    <s v="2012LIQUIDADAS"/>
    <s v="LIQUIDADASASSISTENCIA "/>
    <s v="2994"/>
    <x v="2"/>
    <s v="3"/>
    <x v="1"/>
    <s v="DESPESA"/>
    <s v="25"/>
    <s v="DESPESAS LIQUIDADAS"/>
    <s v="Movimento (Moeda Origem Conta Contábil)"/>
    <s v="JAN/2012"/>
    <n v="18637"/>
  </r>
  <r>
    <s v="2012FEV"/>
    <x v="2"/>
    <x v="9"/>
    <s v="2012CORRENTES"/>
    <x v="0"/>
    <s v="2012LIQUIDADAS"/>
    <s v="LIQUIDADASASSISTENCIA "/>
    <s v="2994"/>
    <x v="2"/>
    <s v="3"/>
    <x v="1"/>
    <s v="DESPESA"/>
    <s v="25"/>
    <s v="DESPESAS LIQUIDADAS"/>
    <s v="Movimento (Moeda Origem Conta Contábil)"/>
    <s v="FEV/2012"/>
    <n v="12626.6"/>
  </r>
  <r>
    <s v="2012MAR"/>
    <x v="2"/>
    <x v="10"/>
    <s v="2012CORRENTES"/>
    <x v="0"/>
    <s v="2012LIQUIDADAS"/>
    <s v="LIQUIDADASASSISTENCIA "/>
    <s v="2994"/>
    <x v="2"/>
    <s v="3"/>
    <x v="1"/>
    <s v="DESPESA"/>
    <s v="25"/>
    <s v="DESPESAS LIQUIDADAS"/>
    <s v="Movimento (Moeda Origem Conta Contábil)"/>
    <s v="MAR/2012"/>
    <n v="24142.9"/>
  </r>
  <r>
    <s v="2012ABR"/>
    <x v="2"/>
    <x v="11"/>
    <s v="2012CORRENTES"/>
    <x v="0"/>
    <s v="2012LIQUIDADAS"/>
    <s v="LIQUIDADASASSISTENCIA "/>
    <s v="2994"/>
    <x v="2"/>
    <s v="3"/>
    <x v="1"/>
    <s v="DESPESA"/>
    <s v="25"/>
    <s v="DESPESAS LIQUIDADAS"/>
    <s v="Movimento (Moeda Origem Conta Contábil)"/>
    <s v="ABR/2012"/>
    <n v="29374.1"/>
  </r>
  <r>
    <s v="2012MAI"/>
    <x v="2"/>
    <x v="12"/>
    <s v="2012CORRENTES"/>
    <x v="0"/>
    <s v="2012LIQUIDADAS"/>
    <s v="LIQUIDADASASSISTENCIA "/>
    <s v="2994"/>
    <x v="2"/>
    <s v="3"/>
    <x v="1"/>
    <s v="DESPESA"/>
    <s v="25"/>
    <s v="DESPESAS LIQUIDADAS"/>
    <s v="Movimento (Moeda Origem Conta Contábil)"/>
    <s v="MAI/2012"/>
    <n v="9517.85"/>
  </r>
  <r>
    <s v="2012JUN"/>
    <x v="2"/>
    <x v="3"/>
    <s v="2012CORRENTES"/>
    <x v="0"/>
    <s v="2012LIQUIDADAS"/>
    <s v="LIQUIDADASASSISTENCIA "/>
    <s v="2994"/>
    <x v="2"/>
    <s v="3"/>
    <x v="1"/>
    <s v="DESPESA"/>
    <s v="25"/>
    <s v="DESPESAS LIQUIDADAS"/>
    <s v="Movimento (Moeda Origem Conta Contábil)"/>
    <s v="JUN/2012"/>
    <n v="39008"/>
  </r>
  <r>
    <s v="2012JUL"/>
    <x v="2"/>
    <x v="4"/>
    <s v="2012CORRENTES"/>
    <x v="0"/>
    <s v="2012LIQUIDADAS"/>
    <s v="LIQUIDADASASSISTENCIA "/>
    <s v="2994"/>
    <x v="2"/>
    <s v="3"/>
    <x v="1"/>
    <s v="DESPESA"/>
    <s v="25"/>
    <s v="DESPESAS LIQUIDADAS"/>
    <s v="Movimento (Moeda Origem Conta Contábil)"/>
    <s v="JUL/2012"/>
    <n v="13768"/>
  </r>
  <r>
    <s v="2012AGO"/>
    <x v="2"/>
    <x v="5"/>
    <s v="2012CORRENTES"/>
    <x v="0"/>
    <s v="2012LIQUIDADAS"/>
    <s v="LIQUIDADASASSISTENCIA "/>
    <s v="2994"/>
    <x v="2"/>
    <s v="3"/>
    <x v="1"/>
    <s v="DESPESA"/>
    <s v="25"/>
    <s v="DESPESAS LIQUIDADAS"/>
    <s v="Movimento (Moeda Origem Conta Contábil)"/>
    <s v="AGO/2012"/>
    <n v="11566"/>
  </r>
  <r>
    <s v="2012SET"/>
    <x v="2"/>
    <x v="6"/>
    <s v="2012CORRENTES"/>
    <x v="0"/>
    <s v="2012LIQUIDADAS"/>
    <s v="LIQUIDADASASSISTENCIA "/>
    <s v="2994"/>
    <x v="2"/>
    <s v="3"/>
    <x v="1"/>
    <s v="DESPESA"/>
    <s v="25"/>
    <s v="DESPESAS LIQUIDADAS"/>
    <s v="Movimento (Moeda Origem Conta Contábil)"/>
    <s v="SET/2012"/>
    <n v="29576.25"/>
  </r>
  <r>
    <s v="2012OUT"/>
    <x v="2"/>
    <x v="0"/>
    <s v="2012CORRENTES"/>
    <x v="0"/>
    <s v="2012LIQUIDADAS"/>
    <s v="LIQUIDADASASSISTENCIA "/>
    <s v="2994"/>
    <x v="2"/>
    <s v="3"/>
    <x v="1"/>
    <s v="DESPESA"/>
    <s v="25"/>
    <s v="DESPESAS LIQUIDADAS"/>
    <s v="Movimento (Moeda Origem Conta Contábil)"/>
    <s v="OUT/2012"/>
    <n v="18953.419999999998"/>
  </r>
  <r>
    <s v="2012NOV"/>
    <x v="2"/>
    <x v="1"/>
    <s v="2012CORRENTES"/>
    <x v="0"/>
    <s v="2012LIQUIDADAS"/>
    <s v="LIQUIDADASASSISTENCIA "/>
    <s v="2994"/>
    <x v="2"/>
    <s v="3"/>
    <x v="1"/>
    <s v="DESPESA"/>
    <s v="25"/>
    <s v="DESPESAS LIQUIDADAS"/>
    <s v="Movimento (Moeda Origem Conta Contábil)"/>
    <s v="NOV/2012"/>
    <n v="85320.57"/>
  </r>
  <r>
    <s v="2012DEZ"/>
    <x v="2"/>
    <x v="2"/>
    <s v="2012CORRENTES"/>
    <x v="0"/>
    <s v="2012LIQUIDADAS"/>
    <s v="LIQUIDADASASSISTENCIA "/>
    <s v="2994"/>
    <x v="2"/>
    <s v="3"/>
    <x v="1"/>
    <s v="DESPESA"/>
    <s v="25"/>
    <s v="DESPESAS LIQUIDADAS"/>
    <s v="Movimento (Moeda Origem Conta Contábil)"/>
    <s v="DEZ/2012"/>
    <n v="33992.74"/>
  </r>
  <r>
    <s v="2012000"/>
    <x v="2"/>
    <x v="7"/>
    <s v="2012CORRENTES"/>
    <x v="1"/>
    <s v="2012RAP"/>
    <s v="RAPASSISTENCIA "/>
    <s v="2994"/>
    <x v="2"/>
    <s v="3"/>
    <x v="1"/>
    <s v="RESTOS A PAGAR"/>
    <s v="35"/>
    <s v="RESTOS A PAGAR PROCESSADOS INSCRITOS"/>
    <s v="Movimento (Moeda Origem Conta Contábil)"/>
    <s v="000/2012"/>
    <n v="27448.240000000002"/>
  </r>
  <r>
    <s v="2012000"/>
    <x v="2"/>
    <x v="7"/>
    <s v="2012CORRENTES"/>
    <x v="1"/>
    <s v="2012RAP"/>
    <s v="RAPASSISTENCIA "/>
    <s v="2994"/>
    <x v="2"/>
    <s v="3"/>
    <x v="1"/>
    <s v="RESTOS A PAGAR"/>
    <s v="40"/>
    <s v="RESTOS A PAGAR NAO PROCESSADOS INSCRITOS"/>
    <s v="Movimento (Moeda Origem Conta Contábil)"/>
    <s v="000/2012"/>
    <n v="91349.05"/>
  </r>
  <r>
    <s v="2012JAN"/>
    <x v="2"/>
    <x v="8"/>
    <s v="2012CORRENTES"/>
    <x v="0"/>
    <s v="2012LIQUIDADAS"/>
    <s v="LIQUIDADASCAPACITACAO "/>
    <s v="4572"/>
    <x v="3"/>
    <s v="3"/>
    <x v="1"/>
    <s v="DESPESA"/>
    <s v="25"/>
    <s v="DESPESAS LIQUIDADAS"/>
    <s v="Movimento (Moeda Origem Conta Contábil)"/>
    <s v="JAN/2012"/>
    <n v="402.45"/>
  </r>
  <r>
    <s v="2012MAR"/>
    <x v="2"/>
    <x v="10"/>
    <s v="2012CORRENTES"/>
    <x v="0"/>
    <s v="2012LIQUIDADAS"/>
    <s v="LIQUIDADASCAPACITACAO "/>
    <s v="4572"/>
    <x v="3"/>
    <s v="3"/>
    <x v="1"/>
    <s v="DESPESA"/>
    <s v="25"/>
    <s v="DESPESAS LIQUIDADAS"/>
    <s v="Movimento (Moeda Origem Conta Contábil)"/>
    <s v="MAR/2012"/>
    <n v="3163.51"/>
  </r>
  <r>
    <s v="2012ABR"/>
    <x v="2"/>
    <x v="11"/>
    <s v="2012CORRENTES"/>
    <x v="0"/>
    <s v="2012LIQUIDADAS"/>
    <s v="LIQUIDADASCAPACITACAO "/>
    <s v="4572"/>
    <x v="3"/>
    <s v="3"/>
    <x v="1"/>
    <s v="DESPESA"/>
    <s v="25"/>
    <s v="DESPESAS LIQUIDADAS"/>
    <s v="Movimento (Moeda Origem Conta Contábil)"/>
    <s v="ABR/2012"/>
    <n v="1321.22"/>
  </r>
  <r>
    <s v="2012MAI"/>
    <x v="2"/>
    <x v="12"/>
    <s v="2012CORRENTES"/>
    <x v="0"/>
    <s v="2012LIQUIDADAS"/>
    <s v="LIQUIDADASCAPACITACAO "/>
    <s v="4572"/>
    <x v="3"/>
    <s v="3"/>
    <x v="1"/>
    <s v="DESPESA"/>
    <s v="25"/>
    <s v="DESPESAS LIQUIDADAS"/>
    <s v="Movimento (Moeda Origem Conta Contábil)"/>
    <s v="MAI/2012"/>
    <n v="887.74"/>
  </r>
  <r>
    <s v="2012JUN"/>
    <x v="2"/>
    <x v="3"/>
    <s v="2012CORRENTES"/>
    <x v="0"/>
    <s v="2012LIQUIDADAS"/>
    <s v="LIQUIDADASCAPACITACAO "/>
    <s v="4572"/>
    <x v="3"/>
    <s v="3"/>
    <x v="1"/>
    <s v="DESPESA"/>
    <s v="25"/>
    <s v="DESPESAS LIQUIDADAS"/>
    <s v="Movimento (Moeda Origem Conta Contábil)"/>
    <s v="JUN/2012"/>
    <n v="1299.1099999999999"/>
  </r>
  <r>
    <s v="2012JUL"/>
    <x v="2"/>
    <x v="4"/>
    <s v="2012CORRENTES"/>
    <x v="0"/>
    <s v="2012LIQUIDADAS"/>
    <s v="LIQUIDADASCAPACITACAO "/>
    <s v="4572"/>
    <x v="3"/>
    <s v="3"/>
    <x v="1"/>
    <s v="DESPESA"/>
    <s v="25"/>
    <s v="DESPESAS LIQUIDADAS"/>
    <s v="Movimento (Moeda Origem Conta Contábil)"/>
    <s v="JUL/2012"/>
    <n v="1418.76"/>
  </r>
  <r>
    <s v="2012AGO"/>
    <x v="2"/>
    <x v="5"/>
    <s v="2012CORRENTES"/>
    <x v="0"/>
    <s v="2012LIQUIDADAS"/>
    <s v="LIQUIDADASCAPACITACAO "/>
    <s v="4572"/>
    <x v="3"/>
    <s v="3"/>
    <x v="1"/>
    <s v="DESPESA"/>
    <s v="25"/>
    <s v="DESPESAS LIQUIDADAS"/>
    <s v="Movimento (Moeda Origem Conta Contábil)"/>
    <s v="AGO/2012"/>
    <n v="469.21"/>
  </r>
  <r>
    <s v="2012OUT"/>
    <x v="2"/>
    <x v="0"/>
    <s v="2012CORRENTES"/>
    <x v="0"/>
    <s v="2012LIQUIDADAS"/>
    <s v="LIQUIDADASCAPACITACAO "/>
    <s v="4572"/>
    <x v="3"/>
    <s v="3"/>
    <x v="1"/>
    <s v="DESPESA"/>
    <s v="25"/>
    <s v="DESPESAS LIQUIDADAS"/>
    <s v="Movimento (Moeda Origem Conta Contábil)"/>
    <s v="OUT/2012"/>
    <n v="1681.04"/>
  </r>
  <r>
    <s v="2012NOV"/>
    <x v="2"/>
    <x v="1"/>
    <s v="2012CORRENTES"/>
    <x v="0"/>
    <s v="2012LIQUIDADAS"/>
    <s v="LIQUIDADASCAPACITACAO "/>
    <s v="4572"/>
    <x v="3"/>
    <s v="3"/>
    <x v="1"/>
    <s v="DESPESA"/>
    <s v="25"/>
    <s v="DESPESAS LIQUIDADAS"/>
    <s v="Movimento (Moeda Origem Conta Contábil)"/>
    <s v="NOV/2012"/>
    <n v="9418.4"/>
  </r>
  <r>
    <s v="2012DEZ"/>
    <x v="2"/>
    <x v="2"/>
    <s v="2012CORRENTES"/>
    <x v="0"/>
    <s v="2012LIQUIDADAS"/>
    <s v="LIQUIDADASCAPACITACAO "/>
    <s v="4572"/>
    <x v="3"/>
    <s v="3"/>
    <x v="1"/>
    <s v="DESPESA"/>
    <s v="25"/>
    <s v="DESPESAS LIQUIDADAS"/>
    <s v="Movimento (Moeda Origem Conta Contábil)"/>
    <s v="DEZ/2012"/>
    <n v="721.24"/>
  </r>
  <r>
    <s v="2012000"/>
    <x v="2"/>
    <x v="7"/>
    <s v="2012CORRENTES"/>
    <x v="1"/>
    <s v="2012RAP"/>
    <s v="RAPCAPACITACAO "/>
    <s v="4572"/>
    <x v="3"/>
    <s v="3"/>
    <x v="1"/>
    <s v="RESTOS A PAGAR"/>
    <s v="40"/>
    <s v="RESTOS A PAGAR NAO PROCESSADOS INSCRITOS"/>
    <s v="Movimento (Moeda Origem Conta Contábil)"/>
    <s v="000/2012"/>
    <n v="3022.2"/>
  </r>
  <r>
    <s v="2012000"/>
    <x v="2"/>
    <x v="7"/>
    <s v="2012CAPITAL"/>
    <x v="1"/>
    <s v="2012RAP"/>
    <s v="RAPACERVO "/>
    <s v="6301"/>
    <x v="4"/>
    <s v="4"/>
    <x v="0"/>
    <s v="RESTOS A PAGAR"/>
    <s v="40"/>
    <s v="RESTOS A PAGAR NAO PROCESSADOS INSCRITOS"/>
    <s v="Movimento (Moeda Origem Conta Contábil)"/>
    <s v="000/2012"/>
    <n v="59648.5"/>
  </r>
  <r>
    <s v="2012000"/>
    <x v="2"/>
    <x v="7"/>
    <s v="2012CORRENTES"/>
    <x v="1"/>
    <s v="2012RAP"/>
    <s v="RAPCAPACITACAO "/>
    <s v="6358"/>
    <x v="3"/>
    <s v="3"/>
    <x v="1"/>
    <s v="RESTOS A PAGAR"/>
    <s v="35"/>
    <s v="RESTOS A PAGAR PROCESSADOS INSCRITOS"/>
    <s v="Movimento (Moeda Origem Conta Contábil)"/>
    <s v="000/2012"/>
    <n v="530.1"/>
  </r>
  <r>
    <s v="2012000"/>
    <x v="2"/>
    <x v="7"/>
    <s v="2012CORRENTES"/>
    <x v="1"/>
    <s v="2012RAP"/>
    <s v="RAPCAPACITACAO "/>
    <s v="6358"/>
    <x v="3"/>
    <s v="3"/>
    <x v="1"/>
    <s v="RESTOS A PAGAR"/>
    <s v="40"/>
    <s v="RESTOS A PAGAR NAO PROCESSADOS INSCRITOS"/>
    <s v="Movimento (Moeda Origem Conta Contábil)"/>
    <s v="000/2012"/>
    <n v="51300.57"/>
  </r>
  <r>
    <s v="2012000"/>
    <x v="2"/>
    <x v="7"/>
    <s v="2012CAPITAL"/>
    <x v="1"/>
    <s v="2012RAP"/>
    <s v="RAPCAPACITACAO "/>
    <s v="6358"/>
    <x v="3"/>
    <s v="4"/>
    <x v="0"/>
    <s v="RESTOS A PAGAR"/>
    <s v="40"/>
    <s v="RESTOS A PAGAR NAO PROCESSADOS INSCRITOS"/>
    <s v="Movimento (Moeda Origem Conta Contábil)"/>
    <s v="000/2012"/>
    <n v="28900"/>
  </r>
  <r>
    <s v="2012000"/>
    <x v="2"/>
    <x v="7"/>
    <s v="2012CORRENTES"/>
    <x v="1"/>
    <s v="2012RAP"/>
    <s v="RAPFOMENTO AO DESENV"/>
    <s v="6380"/>
    <x v="5"/>
    <s v="3"/>
    <x v="1"/>
    <s v="RESTOS A PAGAR"/>
    <s v="35"/>
    <s v="RESTOS A PAGAR PROCESSADOS INSCRITOS"/>
    <s v="Movimento (Moeda Origem Conta Contábil)"/>
    <s v="000/2012"/>
    <n v="9200"/>
  </r>
  <r>
    <s v="2012000"/>
    <x v="2"/>
    <x v="7"/>
    <s v="2012CAPITAL"/>
    <x v="1"/>
    <s v="2012RAP"/>
    <s v="RAPREESTRUTURACAO DA REDE "/>
    <s v="8650"/>
    <x v="6"/>
    <s v="4"/>
    <x v="0"/>
    <s v="RESTOS A PAGAR"/>
    <s v="35"/>
    <s v="RESTOS A PAGAR PROCESSADOS INSCRITOS"/>
    <s v="Movimento (Moeda Origem Conta Contábil)"/>
    <s v="000/2012"/>
    <n v="123399.83"/>
  </r>
  <r>
    <s v="2012JAN"/>
    <x v="2"/>
    <x v="8"/>
    <s v="2012CAPITAL"/>
    <x v="1"/>
    <s v="2012RAP"/>
    <s v="RAPREESTRUTURACAO DA REDE "/>
    <s v="8650"/>
    <x v="6"/>
    <s v="4"/>
    <x v="0"/>
    <s v="RESTOS A PAGAR"/>
    <s v="35"/>
    <s v="RESTOS A PAGAR PROCESSADOS INSCRITOS"/>
    <s v="Movimento (Moeda Origem Conta Contábil)"/>
    <s v="JAN/2012"/>
    <n v="0"/>
  </r>
  <r>
    <s v="2012AGO"/>
    <x v="2"/>
    <x v="5"/>
    <s v="2012CAPITAL"/>
    <x v="1"/>
    <s v="2012RAP"/>
    <s v="RAPREESTRUTURACAO DA REDE "/>
    <s v="8650"/>
    <x v="6"/>
    <s v="4"/>
    <x v="0"/>
    <s v="RESTOS A PAGAR"/>
    <s v="35"/>
    <s v="RESTOS A PAGAR PROCESSADOS INSCRITOS"/>
    <s v="Movimento (Moeda Origem Conta Contábil)"/>
    <s v="AGO/2012"/>
    <n v="0"/>
  </r>
  <r>
    <s v="2012000"/>
    <x v="2"/>
    <x v="7"/>
    <s v="2012CAPITAL"/>
    <x v="1"/>
    <s v="2012RAP"/>
    <s v="RAPREESTRUTURACAO DA REDE "/>
    <s v="8650"/>
    <x v="6"/>
    <s v="4"/>
    <x v="0"/>
    <s v="RESTOS A PAGAR"/>
    <s v="40"/>
    <s v="RESTOS A PAGAR NAO PROCESSADOS INSCRITOS"/>
    <s v="Movimento (Moeda Origem Conta Contábil)"/>
    <s v="000/2012"/>
    <n v="501159.47"/>
  </r>
  <r>
    <s v="2013000"/>
    <x v="3"/>
    <x v="7"/>
    <s v="2013CAPITAL"/>
    <x v="1"/>
    <s v="2013RAP"/>
    <s v="RAPFOMENTO A PROJETOS "/>
    <s v="2095"/>
    <x v="7"/>
    <s v="4"/>
    <x v="0"/>
    <s v="RESTOS A PAGAR"/>
    <s v="40"/>
    <s v="RESTOS A PAGAR NAO PROCESSADOS INSCRITOS"/>
    <s v="Movimento (Moeda Origem Conta Contábil)"/>
    <s v="000/2013"/>
    <n v="293526.65000000002"/>
  </r>
  <r>
    <s v="2013JAN"/>
    <x v="3"/>
    <x v="8"/>
    <s v="2013CORRENTES"/>
    <x v="0"/>
    <s v="2013LIQUIDADAS"/>
    <s v="LIQUIDADASFUNC DE INSTITUICOES "/>
    <s v="20RL"/>
    <x v="8"/>
    <s v="3"/>
    <x v="1"/>
    <s v="DESPESA"/>
    <s v="25"/>
    <s v="DESPESAS LIQUIDADAS"/>
    <s v="Movimento (Moeda Origem Conta Contábil)"/>
    <s v="JAN/2013"/>
    <n v="61340.800000000003"/>
  </r>
  <r>
    <s v="2013FEV"/>
    <x v="3"/>
    <x v="9"/>
    <s v="2013CORRENTES"/>
    <x v="0"/>
    <s v="2013LIQUIDADAS"/>
    <s v="LIQUIDADASFUNC DE INSTITUICOES "/>
    <s v="20RL"/>
    <x v="8"/>
    <s v="3"/>
    <x v="1"/>
    <s v="DESPESA"/>
    <s v="25"/>
    <s v="DESPESAS LIQUIDADAS"/>
    <s v="Movimento (Moeda Origem Conta Contábil)"/>
    <s v="FEV/2013"/>
    <n v="108782.57"/>
  </r>
  <r>
    <s v="2013MAR"/>
    <x v="3"/>
    <x v="10"/>
    <s v="2013CORRENTES"/>
    <x v="0"/>
    <s v="2013LIQUIDADAS"/>
    <s v="LIQUIDADASFUNC DE INSTITUICOES "/>
    <s v="20RL"/>
    <x v="8"/>
    <s v="3"/>
    <x v="1"/>
    <s v="DESPESA"/>
    <s v="25"/>
    <s v="DESPESAS LIQUIDADAS"/>
    <s v="Movimento (Moeda Origem Conta Contábil)"/>
    <s v="MAR/2013"/>
    <n v="60346.68"/>
  </r>
  <r>
    <s v="2013ABR"/>
    <x v="3"/>
    <x v="11"/>
    <s v="2013CORRENTES"/>
    <x v="0"/>
    <s v="2013LIQUIDADAS"/>
    <s v="LIQUIDADASFUNC DE INSTITUICOES "/>
    <s v="20RL"/>
    <x v="8"/>
    <s v="3"/>
    <x v="1"/>
    <s v="DESPESA"/>
    <s v="25"/>
    <s v="DESPESAS LIQUIDADAS"/>
    <s v="Movimento (Moeda Origem Conta Contábil)"/>
    <s v="ABR/2013"/>
    <n v="172580.94"/>
  </r>
  <r>
    <s v="2013MAI"/>
    <x v="3"/>
    <x v="12"/>
    <s v="2013CORRENTES"/>
    <x v="0"/>
    <s v="2013LIQUIDADAS"/>
    <s v="LIQUIDADASFUNC DE INSTITUICOES "/>
    <s v="20RL"/>
    <x v="8"/>
    <s v="3"/>
    <x v="1"/>
    <s v="DESPESA"/>
    <s v="25"/>
    <s v="DESPESAS LIQUIDADAS"/>
    <s v="Movimento (Moeda Origem Conta Contábil)"/>
    <s v="MAI/2013"/>
    <n v="193596.6"/>
  </r>
  <r>
    <s v="2013JUN"/>
    <x v="3"/>
    <x v="3"/>
    <s v="2013CORRENTES"/>
    <x v="0"/>
    <s v="2013LIQUIDADAS"/>
    <s v="LIQUIDADASFUNC DE INSTITUICOES "/>
    <s v="20RL"/>
    <x v="8"/>
    <s v="3"/>
    <x v="1"/>
    <s v="DESPESA"/>
    <s v="25"/>
    <s v="DESPESAS LIQUIDADAS"/>
    <s v="Movimento (Moeda Origem Conta Contábil)"/>
    <s v="JUN/2013"/>
    <n v="172278.09"/>
  </r>
  <r>
    <s v="2013JUL"/>
    <x v="3"/>
    <x v="4"/>
    <s v="2013CORRENTES"/>
    <x v="0"/>
    <s v="2013LIQUIDADAS"/>
    <s v="LIQUIDADASFUNC DE INSTITUICOES "/>
    <s v="20RL"/>
    <x v="8"/>
    <s v="3"/>
    <x v="1"/>
    <s v="DESPESA"/>
    <s v="25"/>
    <s v="DESPESAS LIQUIDADAS"/>
    <s v="Movimento (Moeda Origem Conta Contábil)"/>
    <s v="JUL/2013"/>
    <n v="166567.73000000001"/>
  </r>
  <r>
    <s v="2013AGO"/>
    <x v="3"/>
    <x v="5"/>
    <s v="2013CORRENTES"/>
    <x v="0"/>
    <s v="2013LIQUIDADAS"/>
    <s v="LIQUIDADASFUNC DE INSTITUICOES "/>
    <s v="20RL"/>
    <x v="8"/>
    <s v="3"/>
    <x v="1"/>
    <s v="DESPESA"/>
    <s v="25"/>
    <s v="DESPESAS LIQUIDADAS"/>
    <s v="Movimento (Moeda Origem Conta Contábil)"/>
    <s v="AGO/2013"/>
    <n v="168912.19"/>
  </r>
  <r>
    <s v="2013SET"/>
    <x v="3"/>
    <x v="6"/>
    <s v="2013CORRENTES"/>
    <x v="0"/>
    <s v="2013LIQUIDADAS"/>
    <s v="LIQUIDADASFUNC DE INSTITUICOES "/>
    <s v="20RL"/>
    <x v="8"/>
    <s v="3"/>
    <x v="1"/>
    <s v="DESPESA"/>
    <s v="25"/>
    <s v="DESPESAS LIQUIDADAS"/>
    <s v="Movimento (Moeda Origem Conta Contábil)"/>
    <s v="SET/2013"/>
    <n v="178455.82"/>
  </r>
  <r>
    <s v="2013OUT"/>
    <x v="3"/>
    <x v="0"/>
    <s v="2013CORRENTES"/>
    <x v="0"/>
    <s v="2013LIQUIDADAS"/>
    <s v="LIQUIDADASFUNC DE INSTITUICOES "/>
    <s v="20RL"/>
    <x v="8"/>
    <s v="3"/>
    <x v="1"/>
    <s v="DESPESA"/>
    <s v="25"/>
    <s v="DESPESAS LIQUIDADAS"/>
    <s v="Movimento (Moeda Origem Conta Contábil)"/>
    <s v="OUT/2013"/>
    <n v="305079.46999999997"/>
  </r>
  <r>
    <s v="2013NOV"/>
    <x v="3"/>
    <x v="1"/>
    <s v="2013CORRENTES"/>
    <x v="0"/>
    <s v="2013LIQUIDADAS"/>
    <s v="LIQUIDADASFUNC DE INSTITUICOES "/>
    <s v="20RL"/>
    <x v="8"/>
    <s v="3"/>
    <x v="1"/>
    <s v="DESPESA"/>
    <s v="25"/>
    <s v="DESPESAS LIQUIDADAS"/>
    <s v="Movimento (Moeda Origem Conta Contábil)"/>
    <s v="NOV/2013"/>
    <n v="233953.45"/>
  </r>
  <r>
    <s v="2013DEZ"/>
    <x v="3"/>
    <x v="2"/>
    <s v="2013CORRENTES"/>
    <x v="0"/>
    <s v="2013LIQUIDADAS"/>
    <s v="LIQUIDADASFUNC DE INSTITUICOES "/>
    <s v="20RL"/>
    <x v="8"/>
    <s v="3"/>
    <x v="1"/>
    <s v="DESPESA"/>
    <s v="25"/>
    <s v="DESPESAS LIQUIDADAS"/>
    <s v="Movimento (Moeda Origem Conta Contábil)"/>
    <s v="DEZ/2013"/>
    <n v="489373.92"/>
  </r>
  <r>
    <s v="2013000"/>
    <x v="3"/>
    <x v="7"/>
    <s v="2013CORRENTES"/>
    <x v="1"/>
    <s v="2013RAP"/>
    <s v="RAPFUNC DE INSTITUICOES "/>
    <s v="20RL"/>
    <x v="8"/>
    <s v="3"/>
    <x v="1"/>
    <s v="RESTOS A PAGAR"/>
    <s v="35"/>
    <s v="RESTOS A PAGAR PROCESSADOS INSCRITOS"/>
    <s v="Movimento (Moeda Origem Conta Contábil)"/>
    <s v="000/2013"/>
    <n v="128546.45"/>
  </r>
  <r>
    <s v="2013000"/>
    <x v="3"/>
    <x v="7"/>
    <s v="2013CORRENTES"/>
    <x v="1"/>
    <s v="2013RAP"/>
    <s v="RAPFUNC DE INSTITUICOES "/>
    <s v="20RL"/>
    <x v="8"/>
    <s v="3"/>
    <x v="1"/>
    <s v="RESTOS A PAGAR"/>
    <s v="40"/>
    <s v="RESTOS A PAGAR NAO PROCESSADOS INSCRITOS"/>
    <s v="Movimento (Moeda Origem Conta Contábil)"/>
    <s v="000/2013"/>
    <n v="752212.47999999998"/>
  </r>
  <r>
    <s v="2013SET"/>
    <x v="3"/>
    <x v="6"/>
    <s v="2013CAPITAL"/>
    <x v="0"/>
    <s v="2013LIQUIDADAS"/>
    <s v="LIQUIDADASFUNC DE INSTITUICOES "/>
    <s v="20RL"/>
    <x v="8"/>
    <s v="4"/>
    <x v="0"/>
    <s v="DESPESA"/>
    <s v="25"/>
    <s v="DESPESAS LIQUIDADAS"/>
    <s v="Movimento (Moeda Origem Conta Contábil)"/>
    <s v="SET/2013"/>
    <n v="30943.84"/>
  </r>
  <r>
    <s v="2013OUT"/>
    <x v="3"/>
    <x v="0"/>
    <s v="2013CAPITAL"/>
    <x v="0"/>
    <s v="2013LIQUIDADAS"/>
    <s v="LIQUIDADASFUNC DE INSTITUICOES "/>
    <s v="20RL"/>
    <x v="8"/>
    <s v="4"/>
    <x v="0"/>
    <s v="DESPESA"/>
    <s v="25"/>
    <s v="DESPESAS LIQUIDADAS"/>
    <s v="Movimento (Moeda Origem Conta Contábil)"/>
    <s v="OUT/2013"/>
    <n v="46210.79"/>
  </r>
  <r>
    <s v="2013NOV"/>
    <x v="3"/>
    <x v="1"/>
    <s v="2013CAPITAL"/>
    <x v="0"/>
    <s v="2013LIQUIDADAS"/>
    <s v="LIQUIDADASFUNC DE INSTITUICOES "/>
    <s v="20RL"/>
    <x v="8"/>
    <s v="4"/>
    <x v="0"/>
    <s v="DESPESA"/>
    <s v="25"/>
    <s v="DESPESAS LIQUIDADAS"/>
    <s v="Movimento (Moeda Origem Conta Contábil)"/>
    <s v="NOV/2013"/>
    <n v="50954.51"/>
  </r>
  <r>
    <s v="2013DEZ"/>
    <x v="3"/>
    <x v="2"/>
    <s v="2013CAPITAL"/>
    <x v="0"/>
    <s v="2013LIQUIDADAS"/>
    <s v="LIQUIDADASFUNC DE INSTITUICOES "/>
    <s v="20RL"/>
    <x v="8"/>
    <s v="4"/>
    <x v="0"/>
    <s v="DESPESA"/>
    <s v="25"/>
    <s v="DESPESAS LIQUIDADAS"/>
    <s v="Movimento (Moeda Origem Conta Contábil)"/>
    <s v="DEZ/2013"/>
    <n v="112278.8"/>
  </r>
  <r>
    <s v="2013000"/>
    <x v="3"/>
    <x v="7"/>
    <s v="2013CAPITAL"/>
    <x v="1"/>
    <s v="2013RAP"/>
    <s v="RAPFUNC DE INSTITUICOES "/>
    <s v="20RL"/>
    <x v="8"/>
    <s v="4"/>
    <x v="0"/>
    <s v="RESTOS A PAGAR"/>
    <s v="35"/>
    <s v="RESTOS A PAGAR PROCESSADOS INSCRITOS"/>
    <s v="Movimento (Moeda Origem Conta Contábil)"/>
    <s v="000/2013"/>
    <n v="23904"/>
  </r>
  <r>
    <s v="2013000"/>
    <x v="3"/>
    <x v="7"/>
    <s v="2013CAPITAL"/>
    <x v="1"/>
    <s v="2013RAP"/>
    <s v="RAPFUNC DE INSTITUICOES "/>
    <s v="20RL"/>
    <x v="8"/>
    <s v="4"/>
    <x v="0"/>
    <s v="RESTOS A PAGAR"/>
    <s v="40"/>
    <s v="RESTOS A PAGAR NAO PROCESSADOS INSCRITOS"/>
    <s v="Movimento (Moeda Origem Conta Contábil)"/>
    <s v="000/2013"/>
    <n v="3513431.54"/>
  </r>
  <r>
    <s v="2013OUT"/>
    <x v="3"/>
    <x v="0"/>
    <s v="2013CORRENTES"/>
    <x v="0"/>
    <s v="2013LIQUIDADAS"/>
    <s v="LIQUIDADASAPOIO A FORMACAO "/>
    <s v="20RW"/>
    <x v="9"/>
    <s v="3"/>
    <x v="1"/>
    <s v="DESPESA"/>
    <s v="25"/>
    <s v="DESPESAS LIQUIDADAS"/>
    <s v="Movimento (Moeda Origem Conta Contábil)"/>
    <s v="OUT/2013"/>
    <n v="3200"/>
  </r>
  <r>
    <s v="2013NOV"/>
    <x v="3"/>
    <x v="1"/>
    <s v="2013CORRENTES"/>
    <x v="0"/>
    <s v="2013LIQUIDADAS"/>
    <s v="LIQUIDADASAPOIO A FORMACAO "/>
    <s v="20RW"/>
    <x v="9"/>
    <s v="3"/>
    <x v="1"/>
    <s v="DESPESA"/>
    <s v="25"/>
    <s v="DESPESAS LIQUIDADAS"/>
    <s v="Movimento (Moeda Origem Conta Contábil)"/>
    <s v="NOV/2013"/>
    <n v="5346.5"/>
  </r>
  <r>
    <s v="2013DEZ"/>
    <x v="3"/>
    <x v="2"/>
    <s v="2013CORRENTES"/>
    <x v="0"/>
    <s v="2013LIQUIDADAS"/>
    <s v="LIQUIDADASAPOIO A FORMACAO "/>
    <s v="20RW"/>
    <x v="9"/>
    <s v="3"/>
    <x v="1"/>
    <s v="DESPESA"/>
    <s v="25"/>
    <s v="DESPESAS LIQUIDADAS"/>
    <s v="Movimento (Moeda Origem Conta Contábil)"/>
    <s v="DEZ/2013"/>
    <n v="4937.6899999999996"/>
  </r>
  <r>
    <s v="2013000"/>
    <x v="3"/>
    <x v="7"/>
    <s v="2013CORRENTES"/>
    <x v="1"/>
    <s v="2013RAP"/>
    <s v="RAPFUNC DA EDUCACAO "/>
    <s v="2992"/>
    <x v="1"/>
    <s v="3"/>
    <x v="1"/>
    <s v="RESTOS A PAGAR"/>
    <s v="35"/>
    <s v="RESTOS A PAGAR PROCESSADOS INSCRITOS"/>
    <s v="Movimento (Moeda Origem Conta Contábil)"/>
    <s v="000/2013"/>
    <n v="3577.12"/>
  </r>
  <r>
    <s v="2013JAN"/>
    <x v="3"/>
    <x v="8"/>
    <s v="2013CORRENTES"/>
    <x v="0"/>
    <s v="2013LIQUIDADAS"/>
    <s v="LIQUIDADASASSISTENCIA "/>
    <s v="2994"/>
    <x v="2"/>
    <s v="3"/>
    <x v="1"/>
    <s v="DESPESA"/>
    <s v="25"/>
    <s v="DESPESAS LIQUIDADAS"/>
    <s v="Movimento (Moeda Origem Conta Contábil)"/>
    <s v="JAN/2013"/>
    <n v="1935"/>
  </r>
  <r>
    <s v="2013FEV"/>
    <x v="3"/>
    <x v="9"/>
    <s v="2013CORRENTES"/>
    <x v="0"/>
    <s v="2013LIQUIDADAS"/>
    <s v="LIQUIDADASASSISTENCIA "/>
    <s v="2994"/>
    <x v="2"/>
    <s v="3"/>
    <x v="1"/>
    <s v="DESPESA"/>
    <s v="25"/>
    <s v="DESPESAS LIQUIDADAS"/>
    <s v="Movimento (Moeda Origem Conta Contábil)"/>
    <s v="FEV/2013"/>
    <n v="31754"/>
  </r>
  <r>
    <s v="2013MAR"/>
    <x v="3"/>
    <x v="10"/>
    <s v="2013CORRENTES"/>
    <x v="0"/>
    <s v="2013LIQUIDADAS"/>
    <s v="LIQUIDADASASSISTENCIA "/>
    <s v="2994"/>
    <x v="2"/>
    <s v="3"/>
    <x v="1"/>
    <s v="DESPESA"/>
    <s v="25"/>
    <s v="DESPESAS LIQUIDADAS"/>
    <s v="Movimento (Moeda Origem Conta Contábil)"/>
    <s v="MAR/2013"/>
    <n v="14211"/>
  </r>
  <r>
    <s v="2013ABR"/>
    <x v="3"/>
    <x v="11"/>
    <s v="2013CORRENTES"/>
    <x v="0"/>
    <s v="2013LIQUIDADAS"/>
    <s v="LIQUIDADASASSISTENCIA "/>
    <s v="2994"/>
    <x v="2"/>
    <s v="3"/>
    <x v="1"/>
    <s v="DESPESA"/>
    <s v="25"/>
    <s v="DESPESAS LIQUIDADAS"/>
    <s v="Movimento (Moeda Origem Conta Contábil)"/>
    <s v="ABR/2013"/>
    <n v="9985.7999999999993"/>
  </r>
  <r>
    <s v="2013MAI"/>
    <x v="3"/>
    <x v="12"/>
    <s v="2013CORRENTES"/>
    <x v="0"/>
    <s v="2013LIQUIDADAS"/>
    <s v="LIQUIDADASASSISTENCIA "/>
    <s v="2994"/>
    <x v="2"/>
    <s v="3"/>
    <x v="1"/>
    <s v="DESPESA"/>
    <s v="25"/>
    <s v="DESPESAS LIQUIDADAS"/>
    <s v="Movimento (Moeda Origem Conta Contábil)"/>
    <s v="MAI/2013"/>
    <n v="33034.199999999997"/>
  </r>
  <r>
    <s v="2013JUN"/>
    <x v="3"/>
    <x v="3"/>
    <s v="2013CORRENTES"/>
    <x v="0"/>
    <s v="2013LIQUIDADAS"/>
    <s v="LIQUIDADASASSISTENCIA "/>
    <s v="2994"/>
    <x v="2"/>
    <s v="3"/>
    <x v="1"/>
    <s v="DESPESA"/>
    <s v="25"/>
    <s v="DESPESAS LIQUIDADAS"/>
    <s v="Movimento (Moeda Origem Conta Contábil)"/>
    <s v="JUN/2013"/>
    <n v="35332"/>
  </r>
  <r>
    <s v="2013JUL"/>
    <x v="3"/>
    <x v="4"/>
    <s v="2013CORRENTES"/>
    <x v="0"/>
    <s v="2013LIQUIDADAS"/>
    <s v="LIQUIDADASASSISTENCIA "/>
    <s v="2994"/>
    <x v="2"/>
    <s v="3"/>
    <x v="1"/>
    <s v="DESPESA"/>
    <s v="25"/>
    <s v="DESPESAS LIQUIDADAS"/>
    <s v="Movimento (Moeda Origem Conta Contábil)"/>
    <s v="JUL/2013"/>
    <n v="3743"/>
  </r>
  <r>
    <s v="2013AGO"/>
    <x v="3"/>
    <x v="5"/>
    <s v="2013CORRENTES"/>
    <x v="0"/>
    <s v="2013LIQUIDADAS"/>
    <s v="LIQUIDADASASSISTENCIA "/>
    <s v="2994"/>
    <x v="2"/>
    <s v="3"/>
    <x v="1"/>
    <s v="DESPESA"/>
    <s v="25"/>
    <s v="DESPESAS LIQUIDADAS"/>
    <s v="Movimento (Moeda Origem Conta Contábil)"/>
    <s v="AGO/2013"/>
    <n v="63736.6"/>
  </r>
  <r>
    <s v="2013SET"/>
    <x v="3"/>
    <x v="6"/>
    <s v="2013CORRENTES"/>
    <x v="0"/>
    <s v="2013LIQUIDADAS"/>
    <s v="LIQUIDADASASSISTENCIA "/>
    <s v="2994"/>
    <x v="2"/>
    <s v="3"/>
    <x v="1"/>
    <s v="DESPESA"/>
    <s v="25"/>
    <s v="DESPESAS LIQUIDADAS"/>
    <s v="Movimento (Moeda Origem Conta Contábil)"/>
    <s v="SET/2013"/>
    <n v="36384"/>
  </r>
  <r>
    <s v="2013OUT"/>
    <x v="3"/>
    <x v="0"/>
    <s v="2013CORRENTES"/>
    <x v="0"/>
    <s v="2013LIQUIDADAS"/>
    <s v="LIQUIDADASASSISTENCIA "/>
    <s v="2994"/>
    <x v="2"/>
    <s v="3"/>
    <x v="1"/>
    <s v="DESPESA"/>
    <s v="25"/>
    <s v="DESPESAS LIQUIDADAS"/>
    <s v="Movimento (Moeda Origem Conta Contábil)"/>
    <s v="OUT/2013"/>
    <n v="56857.599999999999"/>
  </r>
  <r>
    <s v="2013NOV"/>
    <x v="3"/>
    <x v="1"/>
    <s v="2013CORRENTES"/>
    <x v="0"/>
    <s v="2013LIQUIDADAS"/>
    <s v="LIQUIDADASASSISTENCIA "/>
    <s v="2994"/>
    <x v="2"/>
    <s v="3"/>
    <x v="1"/>
    <s v="DESPESA"/>
    <s v="25"/>
    <s v="DESPESAS LIQUIDADAS"/>
    <s v="Movimento (Moeda Origem Conta Contábil)"/>
    <s v="NOV/2013"/>
    <n v="94143.96"/>
  </r>
  <r>
    <s v="2013DEZ"/>
    <x v="3"/>
    <x v="2"/>
    <s v="2013CORRENTES"/>
    <x v="0"/>
    <s v="2013LIQUIDADAS"/>
    <s v="LIQUIDADASASSISTENCIA "/>
    <s v="2994"/>
    <x v="2"/>
    <s v="3"/>
    <x v="1"/>
    <s v="DESPESA"/>
    <s v="25"/>
    <s v="DESPESAS LIQUIDADAS"/>
    <s v="Movimento (Moeda Origem Conta Contábil)"/>
    <s v="DEZ/2013"/>
    <n v="64535.199999999997"/>
  </r>
  <r>
    <s v="2013000"/>
    <x v="3"/>
    <x v="7"/>
    <s v="2013CORRENTES"/>
    <x v="1"/>
    <s v="2013RAP"/>
    <s v="RAPASSISTENCIA "/>
    <s v="2994"/>
    <x v="2"/>
    <s v="3"/>
    <x v="1"/>
    <s v="RESTOS A PAGAR"/>
    <s v="40"/>
    <s v="RESTOS A PAGAR NAO PROCESSADOS INSCRITOS"/>
    <s v="Movimento (Moeda Origem Conta Contábil)"/>
    <s v="000/2013"/>
    <n v="68003.039999999994"/>
  </r>
  <r>
    <s v="2013000"/>
    <x v="3"/>
    <x v="7"/>
    <s v="2013CORRENTES"/>
    <x v="1"/>
    <s v="2013RAP"/>
    <s v="RAPCAPACITACAO "/>
    <s v="4572"/>
    <x v="3"/>
    <s v="3"/>
    <x v="1"/>
    <s v="RESTOS A PAGAR"/>
    <s v="35"/>
    <s v="RESTOS A PAGAR PROCESSADOS INSCRITOS"/>
    <s v="Movimento (Moeda Origem Conta Contábil)"/>
    <s v="000/2013"/>
    <n v="3022.2"/>
  </r>
  <r>
    <s v="2013FEV"/>
    <x v="3"/>
    <x v="9"/>
    <s v="2013CORRENTES"/>
    <x v="0"/>
    <s v="2013LIQUIDADAS"/>
    <s v="LIQUIDADASCAPACITACAO "/>
    <s v="6358"/>
    <x v="3"/>
    <s v="3"/>
    <x v="1"/>
    <s v="DESPESA"/>
    <s v="25"/>
    <s v="DESPESAS LIQUIDADAS"/>
    <s v="Movimento (Moeda Origem Conta Contábil)"/>
    <s v="FEV/2013"/>
    <n v="627.80999999999995"/>
  </r>
  <r>
    <s v="2013MAR"/>
    <x v="3"/>
    <x v="10"/>
    <s v="2013CORRENTES"/>
    <x v="0"/>
    <s v="2013LIQUIDADAS"/>
    <s v="LIQUIDADASCAPACITACAO "/>
    <s v="6358"/>
    <x v="3"/>
    <s v="3"/>
    <x v="1"/>
    <s v="DESPESA"/>
    <s v="25"/>
    <s v="DESPESAS LIQUIDADAS"/>
    <s v="Movimento (Moeda Origem Conta Contábil)"/>
    <s v="MAR/2013"/>
    <n v="198"/>
  </r>
  <r>
    <s v="2013ABR"/>
    <x v="3"/>
    <x v="11"/>
    <s v="2013CORRENTES"/>
    <x v="0"/>
    <s v="2013LIQUIDADAS"/>
    <s v="LIQUIDADASCAPACITACAO "/>
    <s v="6358"/>
    <x v="3"/>
    <s v="3"/>
    <x v="1"/>
    <s v="DESPESA"/>
    <s v="25"/>
    <s v="DESPESAS LIQUIDADAS"/>
    <s v="Movimento (Moeda Origem Conta Contábil)"/>
    <s v="ABR/2013"/>
    <n v="1166.7"/>
  </r>
  <r>
    <s v="2013MAI"/>
    <x v="3"/>
    <x v="12"/>
    <s v="2013CORRENTES"/>
    <x v="0"/>
    <s v="2013LIQUIDADAS"/>
    <s v="LIQUIDADASCAPACITACAO "/>
    <s v="6358"/>
    <x v="3"/>
    <s v="3"/>
    <x v="1"/>
    <s v="DESPESA"/>
    <s v="25"/>
    <s v="DESPESAS LIQUIDADAS"/>
    <s v="Movimento (Moeda Origem Conta Contábil)"/>
    <s v="MAI/2013"/>
    <n v="4158.1400000000003"/>
  </r>
  <r>
    <s v="2013JUN"/>
    <x v="3"/>
    <x v="3"/>
    <s v="2013CORRENTES"/>
    <x v="0"/>
    <s v="2013LIQUIDADAS"/>
    <s v="LIQUIDADASCAPACITACAO "/>
    <s v="6358"/>
    <x v="3"/>
    <s v="3"/>
    <x v="1"/>
    <s v="DESPESA"/>
    <s v="25"/>
    <s v="DESPESAS LIQUIDADAS"/>
    <s v="Movimento (Moeda Origem Conta Contábil)"/>
    <s v="JUN/2013"/>
    <n v="733.62"/>
  </r>
  <r>
    <s v="2013JUL"/>
    <x v="3"/>
    <x v="4"/>
    <s v="2013CORRENTES"/>
    <x v="0"/>
    <s v="2013LIQUIDADAS"/>
    <s v="LIQUIDADASCAPACITACAO "/>
    <s v="6358"/>
    <x v="3"/>
    <s v="3"/>
    <x v="1"/>
    <s v="DESPESA"/>
    <s v="25"/>
    <s v="DESPESAS LIQUIDADAS"/>
    <s v="Movimento (Moeda Origem Conta Contábil)"/>
    <s v="JUL/2013"/>
    <n v="1654.89"/>
  </r>
  <r>
    <s v="2013AGO"/>
    <x v="3"/>
    <x v="5"/>
    <s v="2013CORRENTES"/>
    <x v="0"/>
    <s v="2013LIQUIDADAS"/>
    <s v="LIQUIDADASCAPACITACAO "/>
    <s v="6358"/>
    <x v="3"/>
    <s v="3"/>
    <x v="1"/>
    <s v="DESPESA"/>
    <s v="25"/>
    <s v="DESPESAS LIQUIDADAS"/>
    <s v="Movimento (Moeda Origem Conta Contábil)"/>
    <s v="AGO/2013"/>
    <n v="1283.68"/>
  </r>
  <r>
    <s v="2013SET"/>
    <x v="3"/>
    <x v="6"/>
    <s v="2013CORRENTES"/>
    <x v="0"/>
    <s v="2013LIQUIDADAS"/>
    <s v="LIQUIDADASCAPACITACAO "/>
    <s v="6358"/>
    <x v="3"/>
    <s v="3"/>
    <x v="1"/>
    <s v="DESPESA"/>
    <s v="25"/>
    <s v="DESPESAS LIQUIDADAS"/>
    <s v="Movimento (Moeda Origem Conta Contábil)"/>
    <s v="SET/2013"/>
    <n v="7743.04"/>
  </r>
  <r>
    <s v="2013OUT"/>
    <x v="3"/>
    <x v="0"/>
    <s v="2013CORRENTES"/>
    <x v="0"/>
    <s v="2013LIQUIDADAS"/>
    <s v="LIQUIDADASCAPACITACAO "/>
    <s v="6358"/>
    <x v="3"/>
    <s v="3"/>
    <x v="1"/>
    <s v="DESPESA"/>
    <s v="25"/>
    <s v="DESPESAS LIQUIDADAS"/>
    <s v="Movimento (Moeda Origem Conta Contábil)"/>
    <s v="OUT/2013"/>
    <n v="12760.86"/>
  </r>
  <r>
    <s v="2013NOV"/>
    <x v="3"/>
    <x v="1"/>
    <s v="2013CORRENTES"/>
    <x v="0"/>
    <s v="2013LIQUIDADAS"/>
    <s v="LIQUIDADASCAPACITACAO "/>
    <s v="6358"/>
    <x v="3"/>
    <s v="3"/>
    <x v="1"/>
    <s v="DESPESA"/>
    <s v="25"/>
    <s v="DESPESAS LIQUIDADAS"/>
    <s v="Movimento (Moeda Origem Conta Contábil)"/>
    <s v="NOV/2013"/>
    <n v="8417.27"/>
  </r>
  <r>
    <s v="2013DEZ"/>
    <x v="3"/>
    <x v="2"/>
    <s v="2013CORRENTES"/>
    <x v="0"/>
    <s v="2013LIQUIDADAS"/>
    <s v="LIQUIDADASCAPACITACAO "/>
    <s v="6358"/>
    <x v="3"/>
    <s v="3"/>
    <x v="1"/>
    <s v="DESPESA"/>
    <s v="25"/>
    <s v="DESPESAS LIQUIDADAS"/>
    <s v="Movimento (Moeda Origem Conta Contábil)"/>
    <s v="DEZ/2013"/>
    <n v="8036.7"/>
  </r>
  <r>
    <s v="2013JAN"/>
    <x v="3"/>
    <x v="8"/>
    <s v="2013CAPITAL"/>
    <x v="1"/>
    <s v="2013RAP"/>
    <s v="RAPCAPACITACAO "/>
    <s v="6358"/>
    <x v="3"/>
    <s v="4"/>
    <x v="0"/>
    <s v="RESTOS A PAGAR"/>
    <s v="40"/>
    <s v="RESTOS A PAGAR NAO PROCESSADOS INSCRITOS"/>
    <s v="Movimento (Moeda Origem Conta Contábil)"/>
    <s v="JAN/2013"/>
    <n v="0"/>
  </r>
  <r>
    <s v="2013000"/>
    <x v="3"/>
    <x v="7"/>
    <s v="2013CORRENTES"/>
    <x v="1"/>
    <s v="2013RAP"/>
    <s v="RAPFOMENTO AO DESENV"/>
    <s v="6380"/>
    <x v="5"/>
    <s v="3"/>
    <x v="1"/>
    <s v="RESTOS A PAGAR"/>
    <s v="35"/>
    <s v="RESTOS A PAGAR PROCESSADOS INSCRITOS"/>
    <s v="Movimento (Moeda Origem Conta Contábil)"/>
    <s v="000/2013"/>
    <n v="9200"/>
  </r>
  <r>
    <s v="2013000"/>
    <x v="3"/>
    <x v="7"/>
    <s v="2013CORRENTES"/>
    <x v="1"/>
    <s v="2013RAP"/>
    <s v="RAPFOMENTO AO DESENV"/>
    <s v="6380"/>
    <x v="5"/>
    <s v="3"/>
    <x v="1"/>
    <s v="RESTOS A PAGAR"/>
    <s v="40"/>
    <s v="RESTOS A PAGAR NAO PROCESSADOS INSCRITOS"/>
    <s v="Movimento (Moeda Origem Conta Contábil)"/>
    <s v="000/2013"/>
    <n v="5261.34"/>
  </r>
  <r>
    <s v="2013000"/>
    <x v="3"/>
    <x v="7"/>
    <s v="2013CAPITAL"/>
    <x v="1"/>
    <s v="2013RAP"/>
    <s v="RAPFOMENTO AO DESENV"/>
    <s v="6380"/>
    <x v="5"/>
    <s v="4"/>
    <x v="0"/>
    <s v="RESTOS A PAGAR"/>
    <s v="40"/>
    <s v="RESTOS A PAGAR NAO PROCESSADOS INSCRITOS"/>
    <s v="Movimento (Moeda Origem Conta Contábil)"/>
    <s v="000/2013"/>
    <n v="30727.119999999999"/>
  </r>
  <r>
    <s v="2013000"/>
    <x v="3"/>
    <x v="7"/>
    <s v="2013CAPITAL"/>
    <x v="1"/>
    <s v="2013RAP"/>
    <s v="RAPREESTRUTURACAO DA REDE "/>
    <s v="8650"/>
    <x v="6"/>
    <s v="4"/>
    <x v="0"/>
    <s v="RESTOS A PAGAR"/>
    <s v="35"/>
    <s v="RESTOS A PAGAR PROCESSADOS INSCRITOS"/>
    <s v="Movimento (Moeda Origem Conta Contábil)"/>
    <s v="000/2013"/>
    <n v="2020"/>
  </r>
  <r>
    <s v="2013AGO"/>
    <x v="3"/>
    <x v="5"/>
    <s v="2013CORRENTES"/>
    <x v="0"/>
    <s v="2013LIQUIDADAS"/>
    <s v="LIQUIDADASPNAE"/>
    <s v="8744"/>
    <x v="10"/>
    <s v="3"/>
    <x v="1"/>
    <s v="DESPESA"/>
    <s v="25"/>
    <s v="DESPESAS LIQUIDADAS"/>
    <s v="Movimento (Moeda Origem Conta Contábil)"/>
    <s v="AGO/2013"/>
    <n v="3852"/>
  </r>
  <r>
    <s v="2014JAN"/>
    <x v="4"/>
    <x v="8"/>
    <s v="2014CORRENTES"/>
    <x v="0"/>
    <s v="2014LIQUIDADAS"/>
    <s v="LIQUIDADASFUNC DE INSTITUICOES "/>
    <s v="20RL"/>
    <x v="8"/>
    <s v="3"/>
    <x v="1"/>
    <s v="DESPESA"/>
    <s v="25"/>
    <s v="DESPESAS LIQUIDADAS"/>
    <s v="Movimento (Moeda Origem Conta Contábil)"/>
    <s v="JAN/2014"/>
    <n v="44613.04"/>
  </r>
  <r>
    <s v="2014FEV"/>
    <x v="4"/>
    <x v="9"/>
    <s v="2014CORRENTES"/>
    <x v="0"/>
    <s v="2014LIQUIDADAS"/>
    <s v="LIQUIDADASFUNC DE INSTITUICOES "/>
    <s v="20RL"/>
    <x v="8"/>
    <s v="3"/>
    <x v="1"/>
    <s v="DESPESA"/>
    <s v="25"/>
    <s v="DESPESAS LIQUIDADAS"/>
    <s v="Movimento (Moeda Origem Conta Contábil)"/>
    <s v="FEV/2014"/>
    <n v="106985.05"/>
  </r>
  <r>
    <s v="2014MAR"/>
    <x v="4"/>
    <x v="10"/>
    <s v="2014CORRENTES"/>
    <x v="0"/>
    <s v="2014LIQUIDADAS"/>
    <s v="LIQUIDADASFUNC DE INSTITUICOES "/>
    <s v="20RL"/>
    <x v="8"/>
    <s v="3"/>
    <x v="1"/>
    <s v="DESPESA"/>
    <s v="25"/>
    <s v="DESPESAS LIQUIDADAS"/>
    <s v="Movimento (Moeda Origem Conta Contábil)"/>
    <s v="MAR/2014"/>
    <n v="240224.34"/>
  </r>
  <r>
    <s v="2014ABR"/>
    <x v="4"/>
    <x v="11"/>
    <s v="2014CORRENTES"/>
    <x v="0"/>
    <s v="2014LIQUIDADAS"/>
    <s v="LIQUIDADASFUNC DE INSTITUICOES "/>
    <s v="20RL"/>
    <x v="8"/>
    <s v="3"/>
    <x v="1"/>
    <s v="DESPESA"/>
    <s v="25"/>
    <s v="DESPESAS LIQUIDADAS"/>
    <s v="Movimento (Moeda Origem Conta Contábil)"/>
    <s v="ABR/2014"/>
    <n v="167122.17000000001"/>
  </r>
  <r>
    <s v="2014MAI"/>
    <x v="4"/>
    <x v="12"/>
    <s v="2014CORRENTES"/>
    <x v="0"/>
    <s v="2014LIQUIDADAS"/>
    <s v="LIQUIDADASFUNC DE INSTITUICOES "/>
    <s v="20RL"/>
    <x v="8"/>
    <s v="3"/>
    <x v="1"/>
    <s v="DESPESA"/>
    <s v="25"/>
    <s v="DESPESAS LIQUIDADAS"/>
    <s v="Movimento (Moeda Origem Conta Contábil)"/>
    <s v="MAI/2014"/>
    <n v="156925.38"/>
  </r>
  <r>
    <s v="2014JUN"/>
    <x v="4"/>
    <x v="3"/>
    <s v="2014CORRENTES"/>
    <x v="0"/>
    <s v="2014LIQUIDADAS"/>
    <s v="LIQUIDADASFUNC DE INSTITUICOES "/>
    <s v="20RL"/>
    <x v="8"/>
    <s v="3"/>
    <x v="1"/>
    <s v="DESPESA"/>
    <s v="25"/>
    <s v="DESPESAS LIQUIDADAS"/>
    <s v="Movimento (Moeda Origem Conta Contábil)"/>
    <s v="JUN/2014"/>
    <n v="229126.22"/>
  </r>
  <r>
    <s v="2014JUL"/>
    <x v="4"/>
    <x v="4"/>
    <s v="2014CORRENTES"/>
    <x v="0"/>
    <s v="2014LIQUIDADAS"/>
    <s v="LIQUIDADASFUNC DE INSTITUICOES "/>
    <s v="20RL"/>
    <x v="8"/>
    <s v="3"/>
    <x v="1"/>
    <s v="DESPESA"/>
    <s v="25"/>
    <s v="DESPESAS LIQUIDADAS"/>
    <s v="Movimento (Moeda Origem Conta Contábil)"/>
    <s v="JUL/2014"/>
    <n v="213919.8"/>
  </r>
  <r>
    <s v="2014AGO"/>
    <x v="4"/>
    <x v="5"/>
    <s v="2014CORRENTES"/>
    <x v="0"/>
    <s v="2014LIQUIDADAS"/>
    <s v="LIQUIDADASFUNC DE INSTITUICOES "/>
    <s v="20RL"/>
    <x v="8"/>
    <s v="3"/>
    <x v="1"/>
    <s v="DESPESA"/>
    <s v="25"/>
    <s v="DESPESAS LIQUIDADAS"/>
    <s v="Movimento (Moeda Origem Conta Contábil)"/>
    <s v="AGO/2014"/>
    <n v="268569.98"/>
  </r>
  <r>
    <s v="2014SET"/>
    <x v="4"/>
    <x v="6"/>
    <s v="2014CORRENTES"/>
    <x v="0"/>
    <s v="2014LIQUIDADAS"/>
    <s v="LIQUIDADASFUNC DE INSTITUICOES "/>
    <s v="20RL"/>
    <x v="8"/>
    <s v="3"/>
    <x v="1"/>
    <s v="DESPESA"/>
    <s v="25"/>
    <s v="DESPESAS LIQUIDADAS"/>
    <s v="Movimento (Moeda Origem Conta Contábil)"/>
    <s v="SET/2014"/>
    <n v="200010.01"/>
  </r>
  <r>
    <s v="2014OUT"/>
    <x v="4"/>
    <x v="0"/>
    <s v="2014CORRENTES"/>
    <x v="0"/>
    <s v="2014LIQUIDADAS"/>
    <s v="LIQUIDADASFUNC DE INSTITUICOES "/>
    <s v="20RL"/>
    <x v="8"/>
    <s v="3"/>
    <x v="1"/>
    <s v="DESPESA"/>
    <s v="25"/>
    <s v="DESPESAS LIQUIDADAS"/>
    <s v="Movimento (Moeda Origem Conta Contábil)"/>
    <s v="OUT/2014"/>
    <n v="108304.39"/>
  </r>
  <r>
    <s v="2014NOV"/>
    <x v="4"/>
    <x v="1"/>
    <s v="2014CORRENTES"/>
    <x v="0"/>
    <s v="2014LIQUIDADAS"/>
    <s v="LIQUIDADASFUNC DE INSTITUICOES "/>
    <s v="20RL"/>
    <x v="8"/>
    <s v="3"/>
    <x v="1"/>
    <s v="DESPESA"/>
    <s v="25"/>
    <s v="DESPESAS LIQUIDADAS"/>
    <s v="Movimento (Moeda Origem Conta Contábil)"/>
    <s v="NOV/2014"/>
    <n v="141459.4"/>
  </r>
  <r>
    <s v="2014DEZ"/>
    <x v="4"/>
    <x v="2"/>
    <s v="2014CORRENTES"/>
    <x v="0"/>
    <s v="2014LIQUIDADAS"/>
    <s v="LIQUIDADASFUNC DE INSTITUICOES "/>
    <s v="20RL"/>
    <x v="8"/>
    <s v="3"/>
    <x v="1"/>
    <s v="DESPESA"/>
    <s v="25"/>
    <s v="DESPESAS LIQUIDADAS"/>
    <s v="Movimento (Moeda Origem Conta Contábil)"/>
    <s v="DEZ/2014"/>
    <n v="257945.08"/>
  </r>
  <r>
    <s v="2014000"/>
    <x v="4"/>
    <x v="7"/>
    <s v="2014CORRENTES"/>
    <x v="1"/>
    <s v="2014RAP"/>
    <s v="RAPFUNC DE INSTITUICOES "/>
    <s v="20RL"/>
    <x v="8"/>
    <s v="3"/>
    <x v="1"/>
    <s v="RESTOS A PAGAR"/>
    <s v="35"/>
    <s v="RESTOS A PAGAR PROCESSADOS INSCRITOS"/>
    <s v="Movimento (Moeda Origem Conta Contábil)"/>
    <s v="000/2014"/>
    <n v="207563.78"/>
  </r>
  <r>
    <s v="2014000"/>
    <x v="4"/>
    <x v="7"/>
    <s v="2014CORRENTES"/>
    <x v="1"/>
    <s v="2014RAP"/>
    <s v="RAPFUNC DE INSTITUICOES "/>
    <s v="20RL"/>
    <x v="8"/>
    <s v="3"/>
    <x v="1"/>
    <s v="RESTOS A PAGAR"/>
    <s v="40"/>
    <s v="RESTOS A PAGAR NAO PROCESSADOS INSCRITOS"/>
    <s v="Movimento (Moeda Origem Conta Contábil)"/>
    <s v="000/2014"/>
    <n v="1220628.23"/>
  </r>
  <r>
    <s v="2014NOV"/>
    <x v="4"/>
    <x v="1"/>
    <s v="2014CAPITAL"/>
    <x v="0"/>
    <s v="2014LIQUIDADAS"/>
    <s v="LIQUIDADASFUNC DE INSTITUICOES "/>
    <s v="20RL"/>
    <x v="8"/>
    <s v="4"/>
    <x v="0"/>
    <s v="DESPESA"/>
    <s v="25"/>
    <s v="DESPESAS LIQUIDADAS"/>
    <s v="Movimento (Moeda Origem Conta Contábil)"/>
    <s v="NOV/2014"/>
    <n v="167360"/>
  </r>
  <r>
    <s v="2014000"/>
    <x v="4"/>
    <x v="7"/>
    <s v="2014CAPITAL"/>
    <x v="1"/>
    <s v="2014RAP"/>
    <s v="RAPFUNC DE INSTITUICOES "/>
    <s v="20RL"/>
    <x v="8"/>
    <s v="4"/>
    <x v="0"/>
    <s v="RESTOS A PAGAR"/>
    <s v="35"/>
    <s v="RESTOS A PAGAR PROCESSADOS INSCRITOS"/>
    <s v="Movimento (Moeda Origem Conta Contábil)"/>
    <s v="000/2014"/>
    <n v="274987.05"/>
  </r>
  <r>
    <s v="2014000"/>
    <x v="4"/>
    <x v="7"/>
    <s v="2014CAPITAL"/>
    <x v="1"/>
    <s v="2014RAP"/>
    <s v="RAPFUNC DE INSTITUICOES "/>
    <s v="20RL"/>
    <x v="8"/>
    <s v="4"/>
    <x v="0"/>
    <s v="RESTOS A PAGAR"/>
    <s v="40"/>
    <s v="RESTOS A PAGAR NAO PROCESSADOS INSCRITOS"/>
    <s v="Movimento (Moeda Origem Conta Contábil)"/>
    <s v="000/2014"/>
    <n v="1295902.1599999999"/>
  </r>
  <r>
    <s v="2014000"/>
    <x v="4"/>
    <x v="7"/>
    <s v="2014CORRENTES"/>
    <x v="1"/>
    <s v="2014RAP"/>
    <s v="RAPAPOIO A FORMACAO "/>
    <s v="20RW"/>
    <x v="9"/>
    <s v="3"/>
    <x v="1"/>
    <s v="RESTOS A PAGAR"/>
    <s v="35"/>
    <s v="RESTOS A PAGAR PROCESSADOS INSCRITOS"/>
    <s v="Movimento (Moeda Origem Conta Contábil)"/>
    <s v="000/2014"/>
    <n v="1189.2"/>
  </r>
  <r>
    <s v="2014000"/>
    <x v="4"/>
    <x v="7"/>
    <s v="2014CORRENTES"/>
    <x v="1"/>
    <s v="2014RAP"/>
    <s v="RAPAPOIO A FORMACAO "/>
    <s v="20RW"/>
    <x v="9"/>
    <s v="3"/>
    <x v="1"/>
    <s v="RESTOS A PAGAR"/>
    <s v="40"/>
    <s v="RESTOS A PAGAR NAO PROCESSADOS INSCRITOS"/>
    <s v="Movimento (Moeda Origem Conta Contábil)"/>
    <s v="000/2014"/>
    <n v="9012.2999999999993"/>
  </r>
  <r>
    <s v="2014000"/>
    <x v="4"/>
    <x v="7"/>
    <s v="2014CORRENTES"/>
    <x v="1"/>
    <s v="2014RAP"/>
    <s v="RAPFUNC DA EDUCACAO "/>
    <s v="2992"/>
    <x v="1"/>
    <s v="3"/>
    <x v="1"/>
    <s v="RESTOS A PAGAR"/>
    <s v="35"/>
    <s v="RESTOS A PAGAR PROCESSADOS INSCRITOS"/>
    <s v="Movimento (Moeda Origem Conta Contábil)"/>
    <s v="000/2014"/>
    <n v="317.16000000000003"/>
  </r>
  <r>
    <s v="2014FEV"/>
    <x v="4"/>
    <x v="9"/>
    <s v="2014CORRENTES"/>
    <x v="0"/>
    <s v="2014LIQUIDADAS"/>
    <s v="LIQUIDADASASSISTENCIA "/>
    <s v="2994"/>
    <x v="2"/>
    <s v="3"/>
    <x v="1"/>
    <s v="DESPESA"/>
    <s v="25"/>
    <s v="DESPESAS LIQUIDADAS"/>
    <s v="Movimento (Moeda Origem Conta Contábil)"/>
    <s v="FEV/2014"/>
    <n v="14341"/>
  </r>
  <r>
    <s v="2014MAR"/>
    <x v="4"/>
    <x v="10"/>
    <s v="2014CORRENTES"/>
    <x v="0"/>
    <s v="2014LIQUIDADAS"/>
    <s v="LIQUIDADASASSISTENCIA "/>
    <s v="2994"/>
    <x v="2"/>
    <s v="3"/>
    <x v="1"/>
    <s v="DESPESA"/>
    <s v="25"/>
    <s v="DESPESAS LIQUIDADAS"/>
    <s v="Movimento (Moeda Origem Conta Contábil)"/>
    <s v="MAR/2014"/>
    <n v="40517"/>
  </r>
  <r>
    <s v="2014ABR"/>
    <x v="4"/>
    <x v="11"/>
    <s v="2014CORRENTES"/>
    <x v="0"/>
    <s v="2014LIQUIDADAS"/>
    <s v="LIQUIDADASASSISTENCIA "/>
    <s v="2994"/>
    <x v="2"/>
    <s v="3"/>
    <x v="1"/>
    <s v="DESPESA"/>
    <s v="25"/>
    <s v="DESPESAS LIQUIDADAS"/>
    <s v="Movimento (Moeda Origem Conta Contábil)"/>
    <s v="ABR/2014"/>
    <n v="27003"/>
  </r>
  <r>
    <s v="2014MAI"/>
    <x v="4"/>
    <x v="12"/>
    <s v="2014CORRENTES"/>
    <x v="0"/>
    <s v="2014LIQUIDADAS"/>
    <s v="LIQUIDADASASSISTENCIA "/>
    <s v="2994"/>
    <x v="2"/>
    <s v="3"/>
    <x v="1"/>
    <s v="DESPESA"/>
    <s v="25"/>
    <s v="DESPESAS LIQUIDADAS"/>
    <s v="Movimento (Moeda Origem Conta Contábil)"/>
    <s v="MAI/2014"/>
    <n v="52838.6"/>
  </r>
  <r>
    <s v="2014JUN"/>
    <x v="4"/>
    <x v="3"/>
    <s v="2014CORRENTES"/>
    <x v="0"/>
    <s v="2014LIQUIDADAS"/>
    <s v="LIQUIDADASASSISTENCIA "/>
    <s v="2994"/>
    <x v="2"/>
    <s v="3"/>
    <x v="1"/>
    <s v="DESPESA"/>
    <s v="25"/>
    <s v="DESPESAS LIQUIDADAS"/>
    <s v="Movimento (Moeda Origem Conta Contábil)"/>
    <s v="JUN/2014"/>
    <n v="33629.26"/>
  </r>
  <r>
    <s v="2014JUL"/>
    <x v="4"/>
    <x v="4"/>
    <s v="2014CORRENTES"/>
    <x v="0"/>
    <s v="2014LIQUIDADAS"/>
    <s v="LIQUIDADASASSISTENCIA "/>
    <s v="2994"/>
    <x v="2"/>
    <s v="3"/>
    <x v="1"/>
    <s v="DESPESA"/>
    <s v="25"/>
    <s v="DESPESAS LIQUIDADAS"/>
    <s v="Movimento (Moeda Origem Conta Contábil)"/>
    <s v="JUL/2014"/>
    <n v="4474.5"/>
  </r>
  <r>
    <s v="2014AGO"/>
    <x v="4"/>
    <x v="5"/>
    <s v="2014CORRENTES"/>
    <x v="0"/>
    <s v="2014LIQUIDADAS"/>
    <s v="LIQUIDADASASSISTENCIA "/>
    <s v="2994"/>
    <x v="2"/>
    <s v="3"/>
    <x v="1"/>
    <s v="DESPESA"/>
    <s v="25"/>
    <s v="DESPESAS LIQUIDADAS"/>
    <s v="Movimento (Moeda Origem Conta Contábil)"/>
    <s v="AGO/2014"/>
    <n v="18608.3"/>
  </r>
  <r>
    <s v="2014SET"/>
    <x v="4"/>
    <x v="6"/>
    <s v="2014CORRENTES"/>
    <x v="0"/>
    <s v="2014LIQUIDADAS"/>
    <s v="LIQUIDADASASSISTENCIA "/>
    <s v="2994"/>
    <x v="2"/>
    <s v="3"/>
    <x v="1"/>
    <s v="DESPESA"/>
    <s v="25"/>
    <s v="DESPESAS LIQUIDADAS"/>
    <s v="Movimento (Moeda Origem Conta Contábil)"/>
    <s v="SET/2014"/>
    <n v="59298.8"/>
  </r>
  <r>
    <s v="2014OUT"/>
    <x v="4"/>
    <x v="0"/>
    <s v="2014CORRENTES"/>
    <x v="0"/>
    <s v="2014LIQUIDADAS"/>
    <s v="LIQUIDADASASSISTENCIA "/>
    <s v="2994"/>
    <x v="2"/>
    <s v="3"/>
    <x v="1"/>
    <s v="DESPESA"/>
    <s v="25"/>
    <s v="DESPESAS LIQUIDADAS"/>
    <s v="Movimento (Moeda Origem Conta Contábil)"/>
    <s v="OUT/2014"/>
    <n v="37665.9"/>
  </r>
  <r>
    <s v="2014NOV"/>
    <x v="4"/>
    <x v="1"/>
    <s v="2014CORRENTES"/>
    <x v="0"/>
    <s v="2014LIQUIDADAS"/>
    <s v="LIQUIDADASASSISTENCIA "/>
    <s v="2994"/>
    <x v="2"/>
    <s v="3"/>
    <x v="1"/>
    <s v="DESPESA"/>
    <s v="25"/>
    <s v="DESPESAS LIQUIDADAS"/>
    <s v="Movimento (Moeda Origem Conta Contábil)"/>
    <s v="NOV/2014"/>
    <n v="35130.699999999997"/>
  </r>
  <r>
    <s v="2014DEZ"/>
    <x v="4"/>
    <x v="2"/>
    <s v="2014CORRENTES"/>
    <x v="0"/>
    <s v="2014LIQUIDADAS"/>
    <s v="LIQUIDADASASSISTENCIA "/>
    <s v="2994"/>
    <x v="2"/>
    <s v="3"/>
    <x v="1"/>
    <s v="DESPESA"/>
    <s v="25"/>
    <s v="DESPESAS LIQUIDADAS"/>
    <s v="Movimento (Moeda Origem Conta Contábil)"/>
    <s v="DEZ/2014"/>
    <n v="22854"/>
  </r>
  <r>
    <s v="2014000"/>
    <x v="4"/>
    <x v="7"/>
    <s v="2014CORRENTES"/>
    <x v="1"/>
    <s v="2014RAP"/>
    <s v="RAPASSISTENCIA "/>
    <s v="2994"/>
    <x v="2"/>
    <s v="3"/>
    <x v="1"/>
    <s v="RESTOS A PAGAR"/>
    <s v="35"/>
    <s v="RESTOS A PAGAR PROCESSADOS INSCRITOS"/>
    <s v="Movimento (Moeda Origem Conta Contábil)"/>
    <s v="000/2014"/>
    <n v="9780.2800000000007"/>
  </r>
  <r>
    <s v="2014MAI"/>
    <x v="4"/>
    <x v="12"/>
    <s v="2014CORRENTES"/>
    <x v="0"/>
    <s v="2014LIQUIDADAS"/>
    <s v="LIQUIDADASCAPACITACAO "/>
    <s v="6358"/>
    <x v="3"/>
    <s v="3"/>
    <x v="1"/>
    <s v="DESPESA"/>
    <s v="25"/>
    <s v="DESPESAS LIQUIDADAS"/>
    <s v="Movimento (Moeda Origem Conta Contábil)"/>
    <s v="MAI/2014"/>
    <n v="4567.6499999999996"/>
  </r>
  <r>
    <s v="2014AGO"/>
    <x v="4"/>
    <x v="5"/>
    <s v="2014CORRENTES"/>
    <x v="0"/>
    <s v="2014LIQUIDADAS"/>
    <s v="LIQUIDADASCAPACITACAO "/>
    <s v="6358"/>
    <x v="3"/>
    <s v="3"/>
    <x v="1"/>
    <s v="DESPESA"/>
    <s v="25"/>
    <s v="DESPESAS LIQUIDADAS"/>
    <s v="Movimento (Moeda Origem Conta Contábil)"/>
    <s v="AGO/2014"/>
    <n v="4379.1499999999996"/>
  </r>
  <r>
    <s v="2014SET"/>
    <x v="4"/>
    <x v="6"/>
    <s v="2014CORRENTES"/>
    <x v="0"/>
    <s v="2014LIQUIDADAS"/>
    <s v="LIQUIDADASCAPACITACAO "/>
    <s v="6358"/>
    <x v="3"/>
    <s v="3"/>
    <x v="1"/>
    <s v="DESPESA"/>
    <s v="25"/>
    <s v="DESPESAS LIQUIDADAS"/>
    <s v="Movimento (Moeda Origem Conta Contábil)"/>
    <s v="SET/2014"/>
    <n v="3239.33"/>
  </r>
  <r>
    <s v="2014OUT"/>
    <x v="4"/>
    <x v="0"/>
    <s v="2014CORRENTES"/>
    <x v="0"/>
    <s v="2014LIQUIDADAS"/>
    <s v="LIQUIDADASCAPACITACAO "/>
    <s v="6358"/>
    <x v="3"/>
    <s v="3"/>
    <x v="1"/>
    <s v="DESPESA"/>
    <s v="25"/>
    <s v="DESPESAS LIQUIDADAS"/>
    <s v="Movimento (Moeda Origem Conta Contábil)"/>
    <s v="OUT/2014"/>
    <n v="3344.13"/>
  </r>
  <r>
    <s v="2014NOV"/>
    <x v="4"/>
    <x v="1"/>
    <s v="2014CORRENTES"/>
    <x v="0"/>
    <s v="2014LIQUIDADAS"/>
    <s v="LIQUIDADASCAPACITACAO "/>
    <s v="6358"/>
    <x v="3"/>
    <s v="3"/>
    <x v="1"/>
    <s v="DESPESA"/>
    <s v="25"/>
    <s v="DESPESAS LIQUIDADAS"/>
    <s v="Movimento (Moeda Origem Conta Contábil)"/>
    <s v="NOV/2014"/>
    <n v="8311.49"/>
  </r>
  <r>
    <s v="2014DEZ"/>
    <x v="4"/>
    <x v="2"/>
    <s v="2014CORRENTES"/>
    <x v="0"/>
    <s v="2014LIQUIDADAS"/>
    <s v="LIQUIDADASCAPACITACAO "/>
    <s v="6358"/>
    <x v="3"/>
    <s v="3"/>
    <x v="1"/>
    <s v="DESPESA"/>
    <s v="25"/>
    <s v="DESPESAS LIQUIDADAS"/>
    <s v="Movimento (Moeda Origem Conta Contábil)"/>
    <s v="DEZ/2014"/>
    <n v="4370.7"/>
  </r>
  <r>
    <s v="2014000"/>
    <x v="4"/>
    <x v="7"/>
    <s v="2014CORRENTES"/>
    <x v="1"/>
    <s v="2014RAP"/>
    <s v="RAPCAPACITACAO "/>
    <s v="6358"/>
    <x v="3"/>
    <s v="3"/>
    <x v="1"/>
    <s v="RESTOS A PAGAR"/>
    <s v="40"/>
    <s v="RESTOS A PAGAR NAO PROCESSADOS INSCRITOS"/>
    <s v="Movimento (Moeda Origem Conta Contábil)"/>
    <s v="000/2014"/>
    <n v="660"/>
  </r>
  <r>
    <s v="2014000"/>
    <x v="4"/>
    <x v="7"/>
    <s v="2014CORRENTES"/>
    <x v="1"/>
    <s v="2014RAP"/>
    <s v="RAPFOMENTO AO DESENV"/>
    <s v="6380"/>
    <x v="5"/>
    <s v="3"/>
    <x v="1"/>
    <s v="RESTOS A PAGAR"/>
    <s v="35"/>
    <s v="RESTOS A PAGAR PROCESSADOS INSCRITOS"/>
    <s v="Movimento (Moeda Origem Conta Contábil)"/>
    <s v="000/2014"/>
    <n v="9200"/>
  </r>
  <r>
    <s v="2014000"/>
    <x v="4"/>
    <x v="7"/>
    <s v="2014CAPITAL"/>
    <x v="1"/>
    <s v="2014RAP"/>
    <s v="RAPREESTRUTURACAO DA REDE "/>
    <s v="8650"/>
    <x v="6"/>
    <s v="4"/>
    <x v="0"/>
    <s v="RESTOS A PAGAR"/>
    <s v="35"/>
    <s v="RESTOS A PAGAR PROCESSADOS INSCRITOS"/>
    <s v="Movimento (Moeda Origem Conta Contábil)"/>
    <s v="000/2014"/>
    <n v="21500"/>
  </r>
  <r>
    <s v="2014OUT"/>
    <x v="4"/>
    <x v="0"/>
    <s v="2014CORRENTES"/>
    <x v="0"/>
    <s v="2014LIQUIDADAS"/>
    <s v="LIQUIDADASPNAE"/>
    <s v="8744"/>
    <x v="10"/>
    <s v="3"/>
    <x v="1"/>
    <s v="DESPESA"/>
    <s v="25"/>
    <s v="DESPESAS LIQUIDADAS"/>
    <s v="Movimento (Moeda Origem Conta Contábil)"/>
    <s v="OUT/2014"/>
    <n v="9600"/>
  </r>
  <r>
    <s v="2015JAN"/>
    <x v="5"/>
    <x v="8"/>
    <s v="2015CORRENTES"/>
    <x v="0"/>
    <s v="2015LIQUIDADAS"/>
    <s v="LIQUIDADASFUNC DE INSTITUICOES "/>
    <s v="20RL"/>
    <x v="8"/>
    <s v="3"/>
    <x v="1"/>
    <s v="DESPESA"/>
    <s v="25"/>
    <s v="DESPESAS LIQUIDADAS"/>
    <s v="Movimento (Moeda Origem Conta Contábil)"/>
    <s v="JAN/2015"/>
    <n v="118496.61"/>
  </r>
  <r>
    <s v="2015FEV"/>
    <x v="5"/>
    <x v="9"/>
    <s v="2015CORRENTES"/>
    <x v="0"/>
    <s v="2015LIQUIDADAS"/>
    <s v="LIQUIDADASFUNC DE INSTITUICOES "/>
    <s v="20RL"/>
    <x v="8"/>
    <s v="3"/>
    <x v="1"/>
    <s v="DESPESA"/>
    <s v="25"/>
    <s v="DESPESAS LIQUIDADAS"/>
    <s v="Movimento (Moeda Origem Conta Contábil)"/>
    <s v="FEV/2015"/>
    <n v="109523.59"/>
  </r>
  <r>
    <s v="2015MAR"/>
    <x v="5"/>
    <x v="10"/>
    <s v="2015CORRENTES"/>
    <x v="0"/>
    <s v="2015LIQUIDADAS"/>
    <s v="LIQUIDADASFUNC DE INSTITUICOES "/>
    <s v="20RL"/>
    <x v="8"/>
    <s v="3"/>
    <x v="1"/>
    <s v="DESPESA"/>
    <s v="25"/>
    <s v="DESPESAS LIQUIDADAS"/>
    <s v="Movimento (Moeda Origem Conta Contábil)"/>
    <s v="MAR/2015"/>
    <n v="120995.33"/>
  </r>
  <r>
    <s v="2015ABR"/>
    <x v="5"/>
    <x v="11"/>
    <s v="2015CORRENTES"/>
    <x v="0"/>
    <s v="2015LIQUIDADAS"/>
    <s v="LIQUIDADASFUNC DE INSTITUICOES "/>
    <s v="20RL"/>
    <x v="8"/>
    <s v="3"/>
    <x v="1"/>
    <s v="DESPESA"/>
    <s v="25"/>
    <s v="DESPESAS LIQUIDADAS"/>
    <s v="Movimento (Moeda Origem Conta Contábil)"/>
    <s v="ABR/2015"/>
    <n v="108084.67"/>
  </r>
  <r>
    <s v="2015MAI"/>
    <x v="5"/>
    <x v="12"/>
    <s v="2015CORRENTES"/>
    <x v="0"/>
    <s v="2015LIQUIDADAS"/>
    <s v="LIQUIDADASFUNC DE INSTITUICOES "/>
    <s v="20RL"/>
    <x v="8"/>
    <s v="3"/>
    <x v="1"/>
    <s v="DESPESA"/>
    <s v="25"/>
    <s v="DESPESAS LIQUIDADAS"/>
    <s v="Movimento (Moeda Origem Conta Contábil)"/>
    <s v="MAI/2015"/>
    <n v="120133.15"/>
  </r>
  <r>
    <s v="2015JUN"/>
    <x v="5"/>
    <x v="3"/>
    <s v="2015CORRENTES"/>
    <x v="0"/>
    <s v="2015LIQUIDADAS"/>
    <s v="LIQUIDADASFUNC DE INSTITUICOES "/>
    <s v="20RL"/>
    <x v="8"/>
    <s v="3"/>
    <x v="1"/>
    <s v="DESPESA"/>
    <s v="25"/>
    <s v="DESPESAS LIQUIDADAS"/>
    <s v="Movimento (Moeda Origem Conta Contábil)"/>
    <s v="JUN/2015"/>
    <n v="94896.98"/>
  </r>
  <r>
    <s v="2015JUL"/>
    <x v="5"/>
    <x v="4"/>
    <s v="2015CORRENTES"/>
    <x v="0"/>
    <s v="2015LIQUIDADAS"/>
    <s v="LIQUIDADASFUNC DE INSTITUICOES "/>
    <s v="20RL"/>
    <x v="8"/>
    <s v="3"/>
    <x v="1"/>
    <s v="DESPESA"/>
    <s v="25"/>
    <s v="DESPESAS LIQUIDADAS"/>
    <s v="Movimento (Moeda Origem Conta Contábil)"/>
    <s v="JUL/2015"/>
    <n v="144549.66"/>
  </r>
  <r>
    <s v="2015AGO"/>
    <x v="5"/>
    <x v="5"/>
    <s v="2015CORRENTES"/>
    <x v="0"/>
    <s v="2015LIQUIDADAS"/>
    <s v="LIQUIDADASFUNC DE INSTITUICOES "/>
    <s v="20RL"/>
    <x v="8"/>
    <s v="3"/>
    <x v="1"/>
    <s v="DESPESA"/>
    <s v="25"/>
    <s v="DESPESAS LIQUIDADAS"/>
    <s v="Movimento (Moeda Origem Conta Contábil)"/>
    <s v="AGO/2015"/>
    <n v="122699.33"/>
  </r>
  <r>
    <s v="2015SET"/>
    <x v="5"/>
    <x v="6"/>
    <s v="2015CORRENTES"/>
    <x v="0"/>
    <s v="2015LIQUIDADAS"/>
    <s v="LIQUIDADASFUNC DE INSTITUICOES "/>
    <s v="20RL"/>
    <x v="8"/>
    <s v="3"/>
    <x v="1"/>
    <s v="DESPESA"/>
    <s v="25"/>
    <s v="DESPESAS LIQUIDADAS"/>
    <s v="Movimento (Moeda Origem Conta Contábil)"/>
    <s v="SET/2015"/>
    <n v="132420.82999999999"/>
  </r>
  <r>
    <s v="2015OUT"/>
    <x v="5"/>
    <x v="0"/>
    <s v="2015CORRENTES"/>
    <x v="0"/>
    <s v="2015LIQUIDADAS"/>
    <s v="LIQUIDADASFUNC DE INSTITUICOES "/>
    <s v="20RL"/>
    <x v="8"/>
    <s v="3"/>
    <x v="1"/>
    <s v="DESPESA"/>
    <s v="25"/>
    <s v="DESPESAS LIQUIDADAS"/>
    <s v="Movimento (Moeda Origem Conta Contábil)"/>
    <s v="OUT/2015"/>
    <n v="165373.18"/>
  </r>
  <r>
    <s v="2015NOV"/>
    <x v="5"/>
    <x v="1"/>
    <s v="2015CORRENTES"/>
    <x v="0"/>
    <s v="2015LIQUIDADAS"/>
    <s v="LIQUIDADASFUNC DE INSTITUICOES "/>
    <s v="20RL"/>
    <x v="8"/>
    <s v="3"/>
    <x v="1"/>
    <s v="DESPESA"/>
    <s v="25"/>
    <s v="DESPESAS LIQUIDADAS"/>
    <s v="Movimento (Moeda Origem Conta Contábil)"/>
    <s v="NOV/2015"/>
    <n v="168163.35"/>
  </r>
  <r>
    <s v="2015DEZ"/>
    <x v="5"/>
    <x v="2"/>
    <s v="2015CORRENTES"/>
    <x v="0"/>
    <s v="2015LIQUIDADAS"/>
    <s v="LIQUIDADASFUNC DE INSTITUICOES "/>
    <s v="20RL"/>
    <x v="8"/>
    <s v="3"/>
    <x v="1"/>
    <s v="DESPESA"/>
    <s v="25"/>
    <s v="DESPESAS LIQUIDADAS"/>
    <s v="Movimento (Moeda Origem Conta Contábil)"/>
    <s v="DEZ/2015"/>
    <n v="89775.95"/>
  </r>
  <r>
    <s v="2015000"/>
    <x v="5"/>
    <x v="7"/>
    <s v="2015CORRENTES"/>
    <x v="1"/>
    <s v="2015RAP"/>
    <s v="RAPFUNC DE INSTITUICOES "/>
    <s v="20RL"/>
    <x v="8"/>
    <s v="3"/>
    <x v="1"/>
    <s v="RESTOS A PAGAR"/>
    <s v="35"/>
    <s v="RESTOS A PAGAR PROCESSADOS INSCRITOS"/>
    <s v="Movimento (Moeda Origem Conta Contábil)"/>
    <s v="000/2015"/>
    <n v="7972.87"/>
  </r>
  <r>
    <s v="2015000"/>
    <x v="5"/>
    <x v="7"/>
    <s v="2015CORRENTES"/>
    <x v="1"/>
    <s v="2015RAP"/>
    <s v="RAPFUNC DE INSTITUICOES "/>
    <s v="20RL"/>
    <x v="8"/>
    <s v="3"/>
    <x v="1"/>
    <s v="RESTOS A PAGAR"/>
    <s v="40"/>
    <s v="RESTOS A PAGAR NAO PROCESSADOS INSCRITOS"/>
    <s v="Movimento (Moeda Origem Conta Contábil)"/>
    <s v="000/2015"/>
    <n v="74088.53"/>
  </r>
  <r>
    <s v="2015DEZ"/>
    <x v="5"/>
    <x v="2"/>
    <s v="2015CAPITAL"/>
    <x v="0"/>
    <s v="2015LIQUIDADAS"/>
    <s v="LIQUIDADASFUNC DE INSTITUICOES "/>
    <s v="20RL"/>
    <x v="8"/>
    <s v="4"/>
    <x v="0"/>
    <s v="DESPESA"/>
    <s v="25"/>
    <s v="DESPESAS LIQUIDADAS"/>
    <s v="Movimento (Moeda Origem Conta Contábil)"/>
    <s v="DEZ/2015"/>
    <n v="4600"/>
  </r>
  <r>
    <s v="2015000"/>
    <x v="5"/>
    <x v="7"/>
    <s v="2015CAPITAL"/>
    <x v="1"/>
    <s v="2015RAP"/>
    <s v="RAPFUNC DE INSTITUICOES "/>
    <s v="20RL"/>
    <x v="8"/>
    <s v="4"/>
    <x v="0"/>
    <s v="RESTOS A PAGAR"/>
    <s v="35"/>
    <s v="RESTOS A PAGAR PROCESSADOS INSCRITOS"/>
    <s v="Movimento (Moeda Origem Conta Contábil)"/>
    <s v="000/2015"/>
    <n v="1798.22"/>
  </r>
  <r>
    <s v="2015000"/>
    <x v="5"/>
    <x v="7"/>
    <s v="2015CAPITAL"/>
    <x v="1"/>
    <s v="2015RAP"/>
    <s v="RAPFUNC DE INSTITUICOES "/>
    <s v="20RL"/>
    <x v="8"/>
    <s v="4"/>
    <x v="0"/>
    <s v="RESTOS A PAGAR"/>
    <s v="40"/>
    <s v="RESTOS A PAGAR NAO PROCESSADOS INSCRITOS"/>
    <s v="Movimento (Moeda Origem Conta Contábil)"/>
    <s v="000/2015"/>
    <n v="32888"/>
  </r>
  <r>
    <s v="2015000"/>
    <x v="5"/>
    <x v="7"/>
    <s v="2015CORRENTES"/>
    <x v="1"/>
    <s v="2015RAP"/>
    <s v="RAPAPOIO A FORMACAO "/>
    <s v="20RW"/>
    <x v="9"/>
    <s v="3"/>
    <x v="1"/>
    <s v="RESTOS A PAGAR"/>
    <s v="35"/>
    <s v="RESTOS A PAGAR PROCESSADOS INSCRITOS"/>
    <s v="Movimento (Moeda Origem Conta Contábil)"/>
    <s v="000/2015"/>
    <n v="1502.21"/>
  </r>
  <r>
    <s v="2015FEV"/>
    <x v="5"/>
    <x v="9"/>
    <s v="2015CORRENTES"/>
    <x v="0"/>
    <s v="2015LIQUIDADAS"/>
    <s v="LIQUIDADASASSISTENCIA "/>
    <s v="2994"/>
    <x v="2"/>
    <s v="3"/>
    <x v="1"/>
    <s v="DESPESA"/>
    <s v="25"/>
    <s v="DESPESAS LIQUIDADAS"/>
    <s v="Movimento (Moeda Origem Conta Contábil)"/>
    <s v="FEV/2015"/>
    <n v="19498"/>
  </r>
  <r>
    <s v="2015MAR"/>
    <x v="5"/>
    <x v="10"/>
    <s v="2015CORRENTES"/>
    <x v="0"/>
    <s v="2015LIQUIDADAS"/>
    <s v="LIQUIDADASASSISTENCIA "/>
    <s v="2994"/>
    <x v="2"/>
    <s v="3"/>
    <x v="1"/>
    <s v="DESPESA"/>
    <s v="25"/>
    <s v="DESPESAS LIQUIDADAS"/>
    <s v="Movimento (Moeda Origem Conta Contábil)"/>
    <s v="MAR/2015"/>
    <n v="10224"/>
  </r>
  <r>
    <s v="2015ABR"/>
    <x v="5"/>
    <x v="11"/>
    <s v="2015CORRENTES"/>
    <x v="0"/>
    <s v="2015LIQUIDADAS"/>
    <s v="LIQUIDADASASSISTENCIA "/>
    <s v="2994"/>
    <x v="2"/>
    <s v="3"/>
    <x v="1"/>
    <s v="DESPESA"/>
    <s v="25"/>
    <s v="DESPESAS LIQUIDADAS"/>
    <s v="Movimento (Moeda Origem Conta Contábil)"/>
    <s v="ABR/2015"/>
    <n v="13774"/>
  </r>
  <r>
    <s v="2015MAI"/>
    <x v="5"/>
    <x v="12"/>
    <s v="2015CORRENTES"/>
    <x v="0"/>
    <s v="2015LIQUIDADAS"/>
    <s v="LIQUIDADASASSISTENCIA "/>
    <s v="2994"/>
    <x v="2"/>
    <s v="3"/>
    <x v="1"/>
    <s v="DESPESA"/>
    <s v="25"/>
    <s v="DESPESAS LIQUIDADAS"/>
    <s v="Movimento (Moeda Origem Conta Contábil)"/>
    <s v="MAI/2015"/>
    <n v="16606"/>
  </r>
  <r>
    <s v="2015JUN"/>
    <x v="5"/>
    <x v="3"/>
    <s v="2015CORRENTES"/>
    <x v="0"/>
    <s v="2015LIQUIDADAS"/>
    <s v="LIQUIDADASASSISTENCIA "/>
    <s v="2994"/>
    <x v="2"/>
    <s v="3"/>
    <x v="1"/>
    <s v="DESPESA"/>
    <s v="25"/>
    <s v="DESPESAS LIQUIDADAS"/>
    <s v="Movimento (Moeda Origem Conta Contábil)"/>
    <s v="JUN/2015"/>
    <n v="16716"/>
  </r>
  <r>
    <s v="2015JUL"/>
    <x v="5"/>
    <x v="4"/>
    <s v="2015CORRENTES"/>
    <x v="0"/>
    <s v="2015LIQUIDADAS"/>
    <s v="LIQUIDADASASSISTENCIA "/>
    <s v="2994"/>
    <x v="2"/>
    <s v="3"/>
    <x v="1"/>
    <s v="DESPESA"/>
    <s v="25"/>
    <s v="DESPESAS LIQUIDADAS"/>
    <s v="Movimento (Moeda Origem Conta Contábil)"/>
    <s v="JUL/2015"/>
    <n v="9022.4"/>
  </r>
  <r>
    <s v="2015AGO"/>
    <x v="5"/>
    <x v="5"/>
    <s v="2015CORRENTES"/>
    <x v="0"/>
    <s v="2015LIQUIDADAS"/>
    <s v="LIQUIDADASASSISTENCIA "/>
    <s v="2994"/>
    <x v="2"/>
    <s v="3"/>
    <x v="1"/>
    <s v="DESPESA"/>
    <s v="25"/>
    <s v="DESPESAS LIQUIDADAS"/>
    <s v="Movimento (Moeda Origem Conta Contábil)"/>
    <s v="AGO/2015"/>
    <n v="6321.04"/>
  </r>
  <r>
    <s v="2015SET"/>
    <x v="5"/>
    <x v="6"/>
    <s v="2015CORRENTES"/>
    <x v="0"/>
    <s v="2015LIQUIDADAS"/>
    <s v="LIQUIDADASASSISTENCIA "/>
    <s v="2994"/>
    <x v="2"/>
    <s v="3"/>
    <x v="1"/>
    <s v="DESPESA"/>
    <s v="25"/>
    <s v="DESPESAS LIQUIDADAS"/>
    <s v="Movimento (Moeda Origem Conta Contábil)"/>
    <s v="SET/2015"/>
    <n v="10997.2"/>
  </r>
  <r>
    <s v="2015OUT"/>
    <x v="5"/>
    <x v="0"/>
    <s v="2015CORRENTES"/>
    <x v="0"/>
    <s v="2015LIQUIDADAS"/>
    <s v="LIQUIDADASASSISTENCIA "/>
    <s v="2994"/>
    <x v="2"/>
    <s v="3"/>
    <x v="1"/>
    <s v="DESPESA"/>
    <s v="25"/>
    <s v="DESPESAS LIQUIDADAS"/>
    <s v="Movimento (Moeda Origem Conta Contábil)"/>
    <s v="OUT/2015"/>
    <n v="2517.6"/>
  </r>
  <r>
    <s v="2015NOV"/>
    <x v="5"/>
    <x v="1"/>
    <s v="2015CORRENTES"/>
    <x v="0"/>
    <s v="2015LIQUIDADAS"/>
    <s v="LIQUIDADASASSISTENCIA "/>
    <s v="2994"/>
    <x v="2"/>
    <s v="3"/>
    <x v="1"/>
    <s v="DESPESA"/>
    <s v="25"/>
    <s v="DESPESAS LIQUIDADAS"/>
    <s v="Movimento (Moeda Origem Conta Contábil)"/>
    <s v="NOV/2015"/>
    <n v="35004.800000000003"/>
  </r>
  <r>
    <s v="2015DEZ"/>
    <x v="5"/>
    <x v="2"/>
    <s v="2015CORRENTES"/>
    <x v="0"/>
    <s v="2015LIQUIDADAS"/>
    <s v="LIQUIDADASASSISTENCIA "/>
    <s v="2994"/>
    <x v="2"/>
    <s v="3"/>
    <x v="1"/>
    <s v="DESPESA"/>
    <s v="25"/>
    <s v="DESPESAS LIQUIDADAS"/>
    <s v="Movimento (Moeda Origem Conta Contábil)"/>
    <s v="DEZ/2015"/>
    <n v="20274.37"/>
  </r>
  <r>
    <s v="2015000"/>
    <x v="5"/>
    <x v="7"/>
    <s v="2015CORRENTES"/>
    <x v="1"/>
    <s v="2015RAP"/>
    <s v="RAPASSISTENCIA "/>
    <s v="2994"/>
    <x v="2"/>
    <s v="3"/>
    <x v="1"/>
    <s v="RESTOS A PAGAR"/>
    <s v="35"/>
    <s v="RESTOS A PAGAR PROCESSADOS INSCRITOS"/>
    <s v="Movimento (Moeda Origem Conta Contábil)"/>
    <s v="000/2015"/>
    <n v="2100"/>
  </r>
  <r>
    <s v="2015000"/>
    <x v="5"/>
    <x v="7"/>
    <s v="2015CORRENTES"/>
    <x v="1"/>
    <s v="2015RAP"/>
    <s v="RAPASSISTENCIA "/>
    <s v="2994"/>
    <x v="2"/>
    <s v="3"/>
    <x v="1"/>
    <s v="RESTOS A PAGAR"/>
    <s v="40"/>
    <s v="RESTOS A PAGAR NAO PROCESSADOS INSCRITOS"/>
    <s v="Movimento (Moeda Origem Conta Contábil)"/>
    <s v="000/2015"/>
    <n v="224999.5"/>
  </r>
  <r>
    <s v="2015MAR"/>
    <x v="5"/>
    <x v="10"/>
    <s v="2015CORRENTES"/>
    <x v="0"/>
    <s v="2015LIQUIDADAS"/>
    <s v="LIQUIDADASCAPACITACAO "/>
    <s v="4572"/>
    <x v="3"/>
    <s v="3"/>
    <x v="1"/>
    <s v="DESPESA"/>
    <s v="25"/>
    <s v="DESPESAS LIQUIDADAS"/>
    <s v="Movimento (Moeda Origem Conta Contábil)"/>
    <s v="MAR/2015"/>
    <n v="1943.3"/>
  </r>
  <r>
    <s v="2015JUL"/>
    <x v="5"/>
    <x v="4"/>
    <s v="2015CORRENTES"/>
    <x v="0"/>
    <s v="2015LIQUIDADAS"/>
    <s v="LIQUIDADASCAPACITACAO "/>
    <s v="4572"/>
    <x v="3"/>
    <s v="3"/>
    <x v="1"/>
    <s v="DESPESA"/>
    <s v="25"/>
    <s v="DESPESAS LIQUIDADAS"/>
    <s v="Movimento (Moeda Origem Conta Contábil)"/>
    <s v="JUL/2015"/>
    <n v="1370.7"/>
  </r>
  <r>
    <s v="2015AGO"/>
    <x v="5"/>
    <x v="5"/>
    <s v="2015CORRENTES"/>
    <x v="0"/>
    <s v="2015LIQUIDADAS"/>
    <s v="LIQUIDADASCAPACITACAO "/>
    <s v="4572"/>
    <x v="3"/>
    <s v="3"/>
    <x v="1"/>
    <s v="DESPESA"/>
    <s v="25"/>
    <s v="DESPESAS LIQUIDADAS"/>
    <s v="Movimento (Moeda Origem Conta Contábil)"/>
    <s v="AGO/2015"/>
    <n v="1061.1500000000001"/>
  </r>
  <r>
    <s v="2015SET"/>
    <x v="5"/>
    <x v="6"/>
    <s v="2015CORRENTES"/>
    <x v="0"/>
    <s v="2015LIQUIDADAS"/>
    <s v="LIQUIDADASCAPACITACAO "/>
    <s v="4572"/>
    <x v="3"/>
    <s v="3"/>
    <x v="1"/>
    <s v="DESPESA"/>
    <s v="25"/>
    <s v="DESPESAS LIQUIDADAS"/>
    <s v="Movimento (Moeda Origem Conta Contábil)"/>
    <s v="SET/2015"/>
    <n v="321.60000000000002"/>
  </r>
  <r>
    <s v="2015OUT"/>
    <x v="5"/>
    <x v="0"/>
    <s v="2015CORRENTES"/>
    <x v="0"/>
    <s v="2015LIQUIDADAS"/>
    <s v="LIQUIDADASCAPACITACAO "/>
    <s v="4572"/>
    <x v="3"/>
    <s v="3"/>
    <x v="1"/>
    <s v="DESPESA"/>
    <s v="25"/>
    <s v="DESPESAS LIQUIDADAS"/>
    <s v="Movimento (Moeda Origem Conta Contábil)"/>
    <s v="OUT/2015"/>
    <n v="6935.27"/>
  </r>
  <r>
    <s v="2015NOV"/>
    <x v="5"/>
    <x v="1"/>
    <s v="2015CORRENTES"/>
    <x v="0"/>
    <s v="2015LIQUIDADAS"/>
    <s v="LIQUIDADASCAPACITACAO "/>
    <s v="4572"/>
    <x v="3"/>
    <s v="3"/>
    <x v="1"/>
    <s v="DESPESA"/>
    <s v="25"/>
    <s v="DESPESAS LIQUIDADAS"/>
    <s v="Movimento (Moeda Origem Conta Contábil)"/>
    <s v="NOV/2015"/>
    <n v="5353.32"/>
  </r>
  <r>
    <s v="2015DEZ"/>
    <x v="5"/>
    <x v="2"/>
    <s v="2015CORRENTES"/>
    <x v="0"/>
    <s v="2015LIQUIDADAS"/>
    <s v="LIQUIDADASCAPACITACAO "/>
    <s v="4572"/>
    <x v="3"/>
    <s v="3"/>
    <x v="1"/>
    <s v="DESPESA"/>
    <s v="25"/>
    <s v="DESPESAS LIQUIDADAS"/>
    <s v="Movimento (Moeda Origem Conta Contábil)"/>
    <s v="DEZ/2015"/>
    <n v="11881.89"/>
  </r>
  <r>
    <s v="2015000"/>
    <x v="5"/>
    <x v="7"/>
    <s v="2015CORRENTES"/>
    <x v="1"/>
    <s v="2015RAP"/>
    <s v="RAPCAPACITACAO "/>
    <s v="6358"/>
    <x v="3"/>
    <s v="3"/>
    <x v="1"/>
    <s v="RESTOS A PAGAR"/>
    <s v="40"/>
    <s v="RESTOS A PAGAR NAO PROCESSADOS INSCRITOS"/>
    <s v="Movimento (Moeda Origem Conta Contábil)"/>
    <s v="000/2015"/>
    <n v="11708.73"/>
  </r>
  <r>
    <s v="2015DEZ"/>
    <x v="5"/>
    <x v="2"/>
    <s v="2015CORRENTES"/>
    <x v="0"/>
    <s v="2015LIQUIDADAS"/>
    <s v="LIQUIDADASPNAE"/>
    <s v="8744"/>
    <x v="10"/>
    <s v="3"/>
    <x v="1"/>
    <s v="DESPESA"/>
    <s v="25"/>
    <s v="DESPESAS LIQUIDADAS"/>
    <s v="Movimento (Moeda Origem Conta Contábil)"/>
    <s v="DEZ/2015"/>
    <n v="9967.86"/>
  </r>
  <r>
    <s v="2016OUT"/>
    <x v="6"/>
    <x v="0"/>
    <s v="2016CORRENTES"/>
    <x v="0"/>
    <s v="2016LIQUIDADAS"/>
    <s v="LIQUIDADASPNAE"/>
    <s v="00PI"/>
    <x v="10"/>
    <s v="3"/>
    <x v="1"/>
    <s v="DESPESA"/>
    <s v="25"/>
    <s v="DESPESAS LIQUIDADAS"/>
    <s v="Movimento (Moeda Origem Conta Contábil)"/>
    <s v="OUT/2016"/>
    <n v="10217.4"/>
  </r>
  <r>
    <s v="2016FEV"/>
    <x v="6"/>
    <x v="9"/>
    <s v="2016CORRENTES"/>
    <x v="0"/>
    <s v="2016LIQUIDADAS"/>
    <s v="LIQUIDADASFUNC DE INSTITUICOES "/>
    <s v="20RL"/>
    <x v="8"/>
    <s v="3"/>
    <x v="1"/>
    <s v="DESPESA"/>
    <s v="25"/>
    <s v="DESPESAS LIQUIDADAS"/>
    <s v="Movimento (Moeda Origem Conta Contábil)"/>
    <s v="FEV/2016"/>
    <n v="74149.31"/>
  </r>
  <r>
    <s v="2016MAR"/>
    <x v="6"/>
    <x v="10"/>
    <s v="2016CORRENTES"/>
    <x v="0"/>
    <s v="2016LIQUIDADAS"/>
    <s v="LIQUIDADASFUNC DE INSTITUICOES "/>
    <s v="20RL"/>
    <x v="8"/>
    <s v="3"/>
    <x v="1"/>
    <s v="DESPESA"/>
    <s v="25"/>
    <s v="DESPESAS LIQUIDADAS"/>
    <s v="Movimento (Moeda Origem Conta Contábil)"/>
    <s v="MAR/2016"/>
    <n v="72129.539999999994"/>
  </r>
  <r>
    <s v="2016ABR"/>
    <x v="6"/>
    <x v="11"/>
    <s v="2016CORRENTES"/>
    <x v="0"/>
    <s v="2016LIQUIDADAS"/>
    <s v="LIQUIDADASFUNC DE INSTITUICOES "/>
    <s v="20RL"/>
    <x v="8"/>
    <s v="3"/>
    <x v="1"/>
    <s v="DESPESA"/>
    <s v="25"/>
    <s v="DESPESAS LIQUIDADAS"/>
    <s v="Movimento (Moeda Origem Conta Contábil)"/>
    <s v="ABR/2016"/>
    <n v="135203.28"/>
  </r>
  <r>
    <s v="2016MAI"/>
    <x v="6"/>
    <x v="12"/>
    <s v="2016CORRENTES"/>
    <x v="0"/>
    <s v="2016LIQUIDADAS"/>
    <s v="LIQUIDADASFUNC DE INSTITUICOES "/>
    <s v="20RL"/>
    <x v="8"/>
    <s v="3"/>
    <x v="1"/>
    <s v="DESPESA"/>
    <s v="25"/>
    <s v="DESPESAS LIQUIDADAS"/>
    <s v="Movimento (Moeda Origem Conta Contábil)"/>
    <s v="MAI/2016"/>
    <n v="124238.86"/>
  </r>
  <r>
    <s v="2016JUN"/>
    <x v="6"/>
    <x v="3"/>
    <s v="2016CORRENTES"/>
    <x v="0"/>
    <s v="2016LIQUIDADAS"/>
    <s v="LIQUIDADASFUNC DE INSTITUICOES "/>
    <s v="20RL"/>
    <x v="8"/>
    <s v="3"/>
    <x v="1"/>
    <s v="DESPESA"/>
    <s v="25"/>
    <s v="DESPESAS LIQUIDADAS"/>
    <s v="Movimento (Moeda Origem Conta Contábil)"/>
    <s v="JUN/2016"/>
    <n v="132725.4"/>
  </r>
  <r>
    <s v="2016JUL"/>
    <x v="6"/>
    <x v="4"/>
    <s v="2016CORRENTES"/>
    <x v="0"/>
    <s v="2016LIQUIDADAS"/>
    <s v="LIQUIDADASFUNC DE INSTITUICOES "/>
    <s v="20RL"/>
    <x v="8"/>
    <s v="3"/>
    <x v="1"/>
    <s v="DESPESA"/>
    <s v="25"/>
    <s v="DESPESAS LIQUIDADAS"/>
    <s v="Movimento (Moeda Origem Conta Contábil)"/>
    <s v="JUL/2016"/>
    <n v="129846.38"/>
  </r>
  <r>
    <s v="2016AGO"/>
    <x v="6"/>
    <x v="5"/>
    <s v="2016CORRENTES"/>
    <x v="0"/>
    <s v="2016LIQUIDADAS"/>
    <s v="LIQUIDADASFUNC DE INSTITUICOES "/>
    <s v="20RL"/>
    <x v="8"/>
    <s v="3"/>
    <x v="1"/>
    <s v="DESPESA"/>
    <s v="25"/>
    <s v="DESPESAS LIQUIDADAS"/>
    <s v="Movimento (Moeda Origem Conta Contábil)"/>
    <s v="AGO/2016"/>
    <n v="99087.42"/>
  </r>
  <r>
    <s v="2016SET"/>
    <x v="6"/>
    <x v="6"/>
    <s v="2016CORRENTES"/>
    <x v="0"/>
    <s v="2016LIQUIDADAS"/>
    <s v="LIQUIDADASFUNC DE INSTITUICOES "/>
    <s v="20RL"/>
    <x v="8"/>
    <s v="3"/>
    <x v="1"/>
    <s v="DESPESA"/>
    <s v="25"/>
    <s v="DESPESAS LIQUIDADAS"/>
    <s v="Movimento (Moeda Origem Conta Contábil)"/>
    <s v="SET/2016"/>
    <n v="163651.74"/>
  </r>
  <r>
    <s v="2016OUT"/>
    <x v="6"/>
    <x v="0"/>
    <s v="2016CORRENTES"/>
    <x v="0"/>
    <s v="2016LIQUIDADAS"/>
    <s v="LIQUIDADASFUNC DE INSTITUICOES "/>
    <s v="20RL"/>
    <x v="8"/>
    <s v="3"/>
    <x v="1"/>
    <s v="DESPESA"/>
    <s v="25"/>
    <s v="DESPESAS LIQUIDADAS"/>
    <s v="Movimento (Moeda Origem Conta Contábil)"/>
    <s v="OUT/2016"/>
    <n v="83359.56"/>
  </r>
  <r>
    <s v="2016NOV"/>
    <x v="6"/>
    <x v="1"/>
    <s v="2016CORRENTES"/>
    <x v="0"/>
    <s v="2016LIQUIDADAS"/>
    <s v="LIQUIDADASFUNC DE INSTITUICOES "/>
    <s v="20RL"/>
    <x v="8"/>
    <s v="3"/>
    <x v="1"/>
    <s v="DESPESA"/>
    <s v="25"/>
    <s v="DESPESAS LIQUIDADAS"/>
    <s v="Movimento (Moeda Origem Conta Contábil)"/>
    <s v="NOV/2016"/>
    <n v="237200.7"/>
  </r>
  <r>
    <s v="2016DEZ"/>
    <x v="6"/>
    <x v="2"/>
    <s v="2016CORRENTES"/>
    <x v="0"/>
    <s v="2016LIQUIDADAS"/>
    <s v="LIQUIDADASFUNC DE INSTITUICOES "/>
    <s v="20RL"/>
    <x v="8"/>
    <s v="3"/>
    <x v="1"/>
    <s v="DESPESA"/>
    <s v="25"/>
    <s v="DESPESAS LIQUIDADAS"/>
    <s v="Movimento (Moeda Origem Conta Contábil)"/>
    <s v="DEZ/2016"/>
    <n v="310732.89"/>
  </r>
  <r>
    <s v="2016000"/>
    <x v="6"/>
    <x v="7"/>
    <s v="2016CORRENTES"/>
    <x v="1"/>
    <s v="2016RAP"/>
    <s v="RAPFUNC DE INSTITUICOES "/>
    <s v="20RL"/>
    <x v="8"/>
    <s v="3"/>
    <x v="1"/>
    <s v="RESTOS A PAGAR"/>
    <s v="35"/>
    <s v="RESTOS A PAGAR PROCESSADOS INSCRITOS"/>
    <s v="Movimento (Moeda Origem Conta Contábil)"/>
    <s v="000/2016"/>
    <n v="68695.06"/>
  </r>
  <r>
    <s v="2016000"/>
    <x v="6"/>
    <x v="7"/>
    <s v="2016CORRENTES"/>
    <x v="1"/>
    <s v="2016RAP"/>
    <s v="RAPFUNC DE INSTITUICOES "/>
    <s v="20RL"/>
    <x v="8"/>
    <s v="3"/>
    <x v="1"/>
    <s v="RESTOS A PAGAR"/>
    <s v="40"/>
    <s v="RESTOS A PAGAR NAO PROCESSADOS INSCRITOS"/>
    <s v="Movimento (Moeda Origem Conta Contábil)"/>
    <s v="000/2016"/>
    <n v="356431.41"/>
  </r>
  <r>
    <s v="2016MAI"/>
    <x v="6"/>
    <x v="12"/>
    <s v="2016CAPITAL"/>
    <x v="0"/>
    <s v="2016LIQUIDADAS"/>
    <s v="LIQUIDADASFUNC DE INSTITUICOES "/>
    <s v="20RL"/>
    <x v="8"/>
    <s v="4"/>
    <x v="0"/>
    <s v="DESPESA"/>
    <s v="25"/>
    <s v="DESPESAS LIQUIDADAS"/>
    <s v="Movimento (Moeda Origem Conta Contábil)"/>
    <s v="MAI/2016"/>
    <n v="589.99"/>
  </r>
  <r>
    <s v="2016JUN"/>
    <x v="6"/>
    <x v="3"/>
    <s v="2016CAPITAL"/>
    <x v="0"/>
    <s v="2016LIQUIDADAS"/>
    <s v="LIQUIDADASFUNC DE INSTITUICOES "/>
    <s v="20RL"/>
    <x v="8"/>
    <s v="4"/>
    <x v="0"/>
    <s v="DESPESA"/>
    <s v="25"/>
    <s v="DESPESAS LIQUIDADAS"/>
    <s v="Movimento (Moeda Origem Conta Contábil)"/>
    <s v="JUN/2016"/>
    <n v="0"/>
  </r>
  <r>
    <s v="2016AGO"/>
    <x v="6"/>
    <x v="5"/>
    <s v="2016CAPITAL"/>
    <x v="0"/>
    <s v="2016LIQUIDADAS"/>
    <s v="LIQUIDADASFUNC DE INSTITUICOES "/>
    <s v="20RL"/>
    <x v="8"/>
    <s v="4"/>
    <x v="0"/>
    <s v="DESPESA"/>
    <s v="25"/>
    <s v="DESPESAS LIQUIDADAS"/>
    <s v="Movimento (Moeda Origem Conta Contábil)"/>
    <s v="AGO/2016"/>
    <n v="154"/>
  </r>
  <r>
    <s v="2016SET"/>
    <x v="6"/>
    <x v="6"/>
    <s v="2016CAPITAL"/>
    <x v="0"/>
    <s v="2016LIQUIDADAS"/>
    <s v="LIQUIDADASFUNC DE INSTITUICOES "/>
    <s v="20RL"/>
    <x v="8"/>
    <s v="4"/>
    <x v="0"/>
    <s v="DESPESA"/>
    <s v="25"/>
    <s v="DESPESAS LIQUIDADAS"/>
    <s v="Movimento (Moeda Origem Conta Contábil)"/>
    <s v="SET/2016"/>
    <n v="1890"/>
  </r>
  <r>
    <s v="2016OUT"/>
    <x v="6"/>
    <x v="0"/>
    <s v="2016CAPITAL"/>
    <x v="0"/>
    <s v="2016LIQUIDADAS"/>
    <s v="LIQUIDADASFUNC DE INSTITUICOES "/>
    <s v="20RL"/>
    <x v="8"/>
    <s v="4"/>
    <x v="0"/>
    <s v="DESPESA"/>
    <s v="25"/>
    <s v="DESPESAS LIQUIDADAS"/>
    <s v="Movimento (Moeda Origem Conta Contábil)"/>
    <s v="OUT/2016"/>
    <n v="1099.99"/>
  </r>
  <r>
    <s v="2016NOV"/>
    <x v="6"/>
    <x v="1"/>
    <s v="2016CAPITAL"/>
    <x v="0"/>
    <s v="2016LIQUIDADAS"/>
    <s v="LIQUIDADASFUNC DE INSTITUICOES "/>
    <s v="20RL"/>
    <x v="8"/>
    <s v="4"/>
    <x v="0"/>
    <s v="DESPESA"/>
    <s v="25"/>
    <s v="DESPESAS LIQUIDADAS"/>
    <s v="Movimento (Moeda Origem Conta Contábil)"/>
    <s v="NOV/2016"/>
    <n v="39057.279999999999"/>
  </r>
  <r>
    <s v="2016DEZ"/>
    <x v="6"/>
    <x v="2"/>
    <s v="2016CAPITAL"/>
    <x v="0"/>
    <s v="2016LIQUIDADAS"/>
    <s v="LIQUIDADASFUNC DE INSTITUICOES "/>
    <s v="20RL"/>
    <x v="8"/>
    <s v="4"/>
    <x v="0"/>
    <s v="DESPESA"/>
    <s v="25"/>
    <s v="DESPESAS LIQUIDADAS"/>
    <s v="Movimento (Moeda Origem Conta Contábil)"/>
    <s v="DEZ/2016"/>
    <n v="19506.349999999999"/>
  </r>
  <r>
    <s v="2016000"/>
    <x v="6"/>
    <x v="7"/>
    <s v="2016CAPITAL"/>
    <x v="1"/>
    <s v="2016RAP"/>
    <s v="RAPFUNC DE INSTITUICOES "/>
    <s v="20RL"/>
    <x v="8"/>
    <s v="4"/>
    <x v="0"/>
    <s v="RESTOS A PAGAR"/>
    <s v="40"/>
    <s v="RESTOS A PAGAR NAO PROCESSADOS INSCRITOS"/>
    <s v="Movimento (Moeda Origem Conta Contábil)"/>
    <s v="000/2016"/>
    <n v="150897.15"/>
  </r>
  <r>
    <s v="2016FEV"/>
    <x v="6"/>
    <x v="9"/>
    <s v="2016CORRENTES"/>
    <x v="0"/>
    <s v="2016LIQUIDADAS"/>
    <s v="LIQUIDADASASSISTENCIA "/>
    <s v="2994"/>
    <x v="2"/>
    <s v="3"/>
    <x v="1"/>
    <s v="DESPESA"/>
    <s v="25"/>
    <s v="DESPESAS LIQUIDADAS"/>
    <s v="Movimento (Moeda Origem Conta Contábil)"/>
    <s v="FEV/2016"/>
    <n v="19088.93"/>
  </r>
  <r>
    <s v="2016MAR"/>
    <x v="6"/>
    <x v="10"/>
    <s v="2016CORRENTES"/>
    <x v="0"/>
    <s v="2016LIQUIDADAS"/>
    <s v="LIQUIDADASASSISTENCIA "/>
    <s v="2994"/>
    <x v="2"/>
    <s v="3"/>
    <x v="1"/>
    <s v="DESPESA"/>
    <s v="25"/>
    <s v="DESPESAS LIQUIDADAS"/>
    <s v="Movimento (Moeda Origem Conta Contábil)"/>
    <s v="MAR/2016"/>
    <n v="14484.25"/>
  </r>
  <r>
    <s v="2016ABR"/>
    <x v="6"/>
    <x v="11"/>
    <s v="2016CORRENTES"/>
    <x v="0"/>
    <s v="2016LIQUIDADAS"/>
    <s v="LIQUIDADASASSISTENCIA "/>
    <s v="2994"/>
    <x v="2"/>
    <s v="3"/>
    <x v="1"/>
    <s v="DESPESA"/>
    <s v="25"/>
    <s v="DESPESAS LIQUIDADAS"/>
    <s v="Movimento (Moeda Origem Conta Contábil)"/>
    <s v="ABR/2016"/>
    <n v="14683.2"/>
  </r>
  <r>
    <s v="2016MAI"/>
    <x v="6"/>
    <x v="12"/>
    <s v="2016CORRENTES"/>
    <x v="0"/>
    <s v="2016LIQUIDADAS"/>
    <s v="LIQUIDADASASSISTENCIA "/>
    <s v="2994"/>
    <x v="2"/>
    <s v="3"/>
    <x v="1"/>
    <s v="DESPESA"/>
    <s v="25"/>
    <s v="DESPESAS LIQUIDADAS"/>
    <s v="Movimento (Moeda Origem Conta Contábil)"/>
    <s v="MAI/2016"/>
    <n v="398.95"/>
  </r>
  <r>
    <s v="2016JUN"/>
    <x v="6"/>
    <x v="3"/>
    <s v="2016CORRENTES"/>
    <x v="0"/>
    <s v="2016LIQUIDADAS"/>
    <s v="LIQUIDADASASSISTENCIA "/>
    <s v="2994"/>
    <x v="2"/>
    <s v="3"/>
    <x v="1"/>
    <s v="DESPESA"/>
    <s v="25"/>
    <s v="DESPESAS LIQUIDADAS"/>
    <s v="Movimento (Moeda Origem Conta Contábil)"/>
    <s v="JUN/2016"/>
    <n v="2260.69"/>
  </r>
  <r>
    <s v="2016JUL"/>
    <x v="6"/>
    <x v="4"/>
    <s v="2016CORRENTES"/>
    <x v="0"/>
    <s v="2016LIQUIDADAS"/>
    <s v="LIQUIDADASASSISTENCIA "/>
    <s v="2994"/>
    <x v="2"/>
    <s v="3"/>
    <x v="1"/>
    <s v="DESPESA"/>
    <s v="25"/>
    <s v="DESPESAS LIQUIDADAS"/>
    <s v="Movimento (Moeda Origem Conta Contábil)"/>
    <s v="JUL/2016"/>
    <n v="22955.05"/>
  </r>
  <r>
    <s v="2016AGO"/>
    <x v="6"/>
    <x v="5"/>
    <s v="2016CORRENTES"/>
    <x v="0"/>
    <s v="2016LIQUIDADAS"/>
    <s v="LIQUIDADASASSISTENCIA "/>
    <s v="2994"/>
    <x v="2"/>
    <s v="3"/>
    <x v="1"/>
    <s v="DESPESA"/>
    <s v="25"/>
    <s v="DESPESAS LIQUIDADAS"/>
    <s v="Movimento (Moeda Origem Conta Contábil)"/>
    <s v="AGO/2016"/>
    <n v="5984.19"/>
  </r>
  <r>
    <s v="2016SET"/>
    <x v="6"/>
    <x v="6"/>
    <s v="2016CORRENTES"/>
    <x v="0"/>
    <s v="2016LIQUIDADAS"/>
    <s v="LIQUIDADASASSISTENCIA "/>
    <s v="2994"/>
    <x v="2"/>
    <s v="3"/>
    <x v="1"/>
    <s v="DESPESA"/>
    <s v="25"/>
    <s v="DESPESAS LIQUIDADAS"/>
    <s v="Movimento (Moeda Origem Conta Contábil)"/>
    <s v="SET/2016"/>
    <n v="57892.65"/>
  </r>
  <r>
    <s v="2016OUT"/>
    <x v="6"/>
    <x v="0"/>
    <s v="2016CORRENTES"/>
    <x v="0"/>
    <s v="2016LIQUIDADAS"/>
    <s v="LIQUIDADASASSISTENCIA "/>
    <s v="2994"/>
    <x v="2"/>
    <s v="3"/>
    <x v="1"/>
    <s v="DESPESA"/>
    <s v="25"/>
    <s v="DESPESAS LIQUIDADAS"/>
    <s v="Movimento (Moeda Origem Conta Contábil)"/>
    <s v="OUT/2016"/>
    <n v="66189.48"/>
  </r>
  <r>
    <s v="2016NOV"/>
    <x v="6"/>
    <x v="1"/>
    <s v="2016CORRENTES"/>
    <x v="0"/>
    <s v="2016LIQUIDADAS"/>
    <s v="LIQUIDADASASSISTENCIA "/>
    <s v="2994"/>
    <x v="2"/>
    <s v="3"/>
    <x v="1"/>
    <s v="DESPESA"/>
    <s v="25"/>
    <s v="DESPESAS LIQUIDADAS"/>
    <s v="Movimento (Moeda Origem Conta Contábil)"/>
    <s v="NOV/2016"/>
    <n v="23509.51"/>
  </r>
  <r>
    <s v="2016DEZ"/>
    <x v="6"/>
    <x v="2"/>
    <s v="2016CORRENTES"/>
    <x v="0"/>
    <s v="2016LIQUIDADAS"/>
    <s v="LIQUIDADASASSISTENCIA "/>
    <s v="2994"/>
    <x v="2"/>
    <s v="3"/>
    <x v="1"/>
    <s v="DESPESA"/>
    <s v="25"/>
    <s v="DESPESAS LIQUIDADAS"/>
    <s v="Movimento (Moeda Origem Conta Contábil)"/>
    <s v="DEZ/2016"/>
    <n v="48132.39"/>
  </r>
  <r>
    <s v="2016000"/>
    <x v="6"/>
    <x v="7"/>
    <s v="2016CORRENTES"/>
    <x v="1"/>
    <s v="2016RAP"/>
    <s v="RAPASSISTENCIA "/>
    <s v="2994"/>
    <x v="2"/>
    <s v="3"/>
    <x v="1"/>
    <s v="RESTOS A PAGAR"/>
    <s v="35"/>
    <s v="RESTOS A PAGAR PROCESSADOS INSCRITOS"/>
    <s v="Movimento (Moeda Origem Conta Contábil)"/>
    <s v="000/2016"/>
    <n v="419.6"/>
  </r>
  <r>
    <s v="2016000"/>
    <x v="6"/>
    <x v="7"/>
    <s v="2016CORRENTES"/>
    <x v="1"/>
    <s v="2016RAP"/>
    <s v="RAPASSISTENCIA "/>
    <s v="2994"/>
    <x v="2"/>
    <s v="3"/>
    <x v="1"/>
    <s v="RESTOS A PAGAR"/>
    <s v="40"/>
    <s v="RESTOS A PAGAR NAO PROCESSADOS INSCRITOS"/>
    <s v="Movimento (Moeda Origem Conta Contábil)"/>
    <s v="000/2016"/>
    <n v="224274.52"/>
  </r>
  <r>
    <s v="2016ABR"/>
    <x v="6"/>
    <x v="11"/>
    <s v="2016CORRENTES"/>
    <x v="0"/>
    <s v="2016LIQUIDADAS"/>
    <s v="LIQUIDADASCAPACITACAO "/>
    <s v="4572"/>
    <x v="3"/>
    <s v="3"/>
    <x v="1"/>
    <s v="DESPESA"/>
    <s v="25"/>
    <s v="DESPESAS LIQUIDADAS"/>
    <s v="Movimento (Moeda Origem Conta Contábil)"/>
    <s v="ABR/2016"/>
    <n v="1642.29"/>
  </r>
  <r>
    <s v="2016MAI"/>
    <x v="6"/>
    <x v="12"/>
    <s v="2016CORRENTES"/>
    <x v="0"/>
    <s v="2016LIQUIDADAS"/>
    <s v="LIQUIDADASCAPACITACAO "/>
    <s v="4572"/>
    <x v="3"/>
    <s v="3"/>
    <x v="1"/>
    <s v="DESPESA"/>
    <s v="25"/>
    <s v="DESPESAS LIQUIDADAS"/>
    <s v="Movimento (Moeda Origem Conta Contábil)"/>
    <s v="MAI/2016"/>
    <n v="5157.63"/>
  </r>
  <r>
    <s v="2016JUN"/>
    <x v="6"/>
    <x v="3"/>
    <s v="2016CORRENTES"/>
    <x v="0"/>
    <s v="2016LIQUIDADAS"/>
    <s v="LIQUIDADASCAPACITACAO "/>
    <s v="4572"/>
    <x v="3"/>
    <s v="3"/>
    <x v="1"/>
    <s v="DESPESA"/>
    <s v="25"/>
    <s v="DESPESAS LIQUIDADAS"/>
    <s v="Movimento (Moeda Origem Conta Contábil)"/>
    <s v="JUN/2016"/>
    <n v="5214.67"/>
  </r>
  <r>
    <s v="2016JUL"/>
    <x v="6"/>
    <x v="4"/>
    <s v="2016CORRENTES"/>
    <x v="0"/>
    <s v="2016LIQUIDADAS"/>
    <s v="LIQUIDADASCAPACITACAO "/>
    <s v="4572"/>
    <x v="3"/>
    <s v="3"/>
    <x v="1"/>
    <s v="DESPESA"/>
    <s v="25"/>
    <s v="DESPESAS LIQUIDADAS"/>
    <s v="Movimento (Moeda Origem Conta Contábil)"/>
    <s v="JUL/2016"/>
    <n v="3905.29"/>
  </r>
  <r>
    <s v="2016AGO"/>
    <x v="6"/>
    <x v="5"/>
    <s v="2016CORRENTES"/>
    <x v="0"/>
    <s v="2016LIQUIDADAS"/>
    <s v="LIQUIDADASCAPACITACAO "/>
    <s v="4572"/>
    <x v="3"/>
    <s v="3"/>
    <x v="1"/>
    <s v="DESPESA"/>
    <s v="25"/>
    <s v="DESPESAS LIQUIDADAS"/>
    <s v="Movimento (Moeda Origem Conta Contábil)"/>
    <s v="AGO/2016"/>
    <n v="2583.29"/>
  </r>
  <r>
    <s v="2016SET"/>
    <x v="6"/>
    <x v="6"/>
    <s v="2016CORRENTES"/>
    <x v="0"/>
    <s v="2016LIQUIDADAS"/>
    <s v="LIQUIDADASCAPACITACAO "/>
    <s v="4572"/>
    <x v="3"/>
    <s v="3"/>
    <x v="1"/>
    <s v="DESPESA"/>
    <s v="25"/>
    <s v="DESPESAS LIQUIDADAS"/>
    <s v="Movimento (Moeda Origem Conta Contábil)"/>
    <s v="SET/2016"/>
    <n v="6038.51"/>
  </r>
  <r>
    <s v="2016OUT"/>
    <x v="6"/>
    <x v="0"/>
    <s v="2016CORRENTES"/>
    <x v="0"/>
    <s v="2016LIQUIDADAS"/>
    <s v="LIQUIDADASCAPACITACAO "/>
    <s v="4572"/>
    <x v="3"/>
    <s v="3"/>
    <x v="1"/>
    <s v="DESPESA"/>
    <s v="25"/>
    <s v="DESPESAS LIQUIDADAS"/>
    <s v="Movimento (Moeda Origem Conta Contábil)"/>
    <s v="OUT/2016"/>
    <n v="8165.65"/>
  </r>
  <r>
    <s v="2016NOV"/>
    <x v="6"/>
    <x v="1"/>
    <s v="2016CORRENTES"/>
    <x v="0"/>
    <s v="2016LIQUIDADAS"/>
    <s v="LIQUIDADASCAPACITACAO "/>
    <s v="4572"/>
    <x v="3"/>
    <s v="3"/>
    <x v="1"/>
    <s v="DESPESA"/>
    <s v="25"/>
    <s v="DESPESAS LIQUIDADAS"/>
    <s v="Movimento (Moeda Origem Conta Contábil)"/>
    <s v="NOV/2016"/>
    <n v="4628.92"/>
  </r>
  <r>
    <s v="2016DEZ"/>
    <x v="6"/>
    <x v="2"/>
    <s v="2016CORRENTES"/>
    <x v="0"/>
    <s v="2016LIQUIDADAS"/>
    <s v="LIQUIDADASCAPACITACAO "/>
    <s v="4572"/>
    <x v="3"/>
    <s v="3"/>
    <x v="1"/>
    <s v="DESPESA"/>
    <s v="25"/>
    <s v="DESPESAS LIQUIDADAS"/>
    <s v="Movimento (Moeda Origem Conta Contábil)"/>
    <s v="DEZ/2016"/>
    <n v="3843.7"/>
  </r>
  <r>
    <s v="2016000"/>
    <x v="6"/>
    <x v="7"/>
    <s v="2016CORRENTES"/>
    <x v="1"/>
    <s v="2016RAP"/>
    <s v="RAPCAPACITACAO "/>
    <s v="4572"/>
    <x v="3"/>
    <s v="3"/>
    <x v="1"/>
    <s v="RESTOS A PAGAR"/>
    <s v="35"/>
    <s v="RESTOS A PAGAR PROCESSADOS INSCRITOS"/>
    <s v="Movimento (Moeda Origem Conta Contábil)"/>
    <s v="000/2016"/>
    <n v="543.78"/>
  </r>
  <r>
    <s v="2016000"/>
    <x v="6"/>
    <x v="7"/>
    <s v="2016CORRENTES"/>
    <x v="1"/>
    <s v="2016RAP"/>
    <s v="RAPCAPACITACAO "/>
    <s v="4572"/>
    <x v="3"/>
    <s v="3"/>
    <x v="1"/>
    <s v="RESTOS A PAGAR"/>
    <s v="40"/>
    <s v="RESTOS A PAGAR NAO PROCESSADOS INSCRITOS"/>
    <s v="Movimento (Moeda Origem Conta Contábil)"/>
    <s v="000/2016"/>
    <n v="5456.22"/>
  </r>
  <r>
    <s v="2016000"/>
    <x v="6"/>
    <x v="7"/>
    <s v="2016CORRENTES"/>
    <x v="1"/>
    <s v="2016RAP"/>
    <s v="RAPPNAE"/>
    <s v="8744"/>
    <x v="10"/>
    <s v="3"/>
    <x v="1"/>
    <s v="RESTOS A PAGAR"/>
    <s v="35"/>
    <s v="RESTOS A PAGAR PROCESSADOS INSCRITOS"/>
    <s v="Movimento (Moeda Origem Conta Contábil)"/>
    <s v="000/2016"/>
    <n v="9967.86"/>
  </r>
  <r>
    <s v="2016000"/>
    <x v="6"/>
    <x v="7"/>
    <s v="2016CORRENTES"/>
    <x v="1"/>
    <s v="2016RAP"/>
    <s v="RAPPNAE"/>
    <s v="8744"/>
    <x v="10"/>
    <s v="3"/>
    <x v="1"/>
    <s v="RESTOS A PAGAR"/>
    <s v="40"/>
    <s v="RESTOS A PAGAR NAO PROCESSADOS INSCRITOS"/>
    <s v="Movimento (Moeda Origem Conta Contábil)"/>
    <s v="000/2016"/>
    <n v="3951.67"/>
  </r>
  <r>
    <s v="2017000"/>
    <x v="7"/>
    <x v="7"/>
    <s v="2017CORRENTES"/>
    <x v="1"/>
    <s v="2017RAP"/>
    <s v="RAPPNAE"/>
    <s v="00PI"/>
    <x v="10"/>
    <s v="3"/>
    <x v="1"/>
    <s v="RESTOS A PAGAR"/>
    <s v="40"/>
    <s v="RESTOS A PAGAR NAO PROCESSADOS INSCRITOS"/>
    <s v="Movimento (Moeda Origem Conta Contábil)"/>
    <s v="000/2017"/>
    <n v="38018.14"/>
  </r>
  <r>
    <s v="2017000"/>
    <x v="7"/>
    <x v="7"/>
    <s v="2017CAPITAL"/>
    <x v="1"/>
    <s v="2017RAP"/>
    <s v="RAPEXPANSAO"/>
    <s v="20RG"/>
    <x v="0"/>
    <s v="4"/>
    <x v="0"/>
    <s v="RESTOS A PAGAR"/>
    <s v="40"/>
    <s v="RESTOS A PAGAR NAO PROCESSADOS INSCRITOS"/>
    <s v="Movimento (Moeda Origem Conta Contábil)"/>
    <s v="000/2017"/>
    <n v="8226"/>
  </r>
  <r>
    <s v="2017JAN"/>
    <x v="7"/>
    <x v="8"/>
    <s v="2017CORRENTES"/>
    <x v="0"/>
    <s v="2017LIQUIDADAS"/>
    <s v="LIQUIDADASFUNC DE INSTITUICOES "/>
    <s v="20RL"/>
    <x v="8"/>
    <s v="3"/>
    <x v="1"/>
    <s v="DESPESA"/>
    <s v="25"/>
    <s v="DESPESAS LIQUIDADAS"/>
    <s v="Movimento (Moeda Origem Conta Contábil)"/>
    <s v="JAN/2017"/>
    <n v="5726.21"/>
  </r>
  <r>
    <s v="2017FEV"/>
    <x v="7"/>
    <x v="9"/>
    <s v="2017CORRENTES"/>
    <x v="0"/>
    <s v="2017LIQUIDADAS"/>
    <s v="LIQUIDADASFUNC DE INSTITUICOES "/>
    <s v="20RL"/>
    <x v="8"/>
    <s v="3"/>
    <x v="1"/>
    <s v="DESPESA"/>
    <s v="25"/>
    <s v="DESPESAS LIQUIDADAS"/>
    <s v="Movimento (Moeda Origem Conta Contábil)"/>
    <s v="FEV/2017"/>
    <n v="68061.22"/>
  </r>
  <r>
    <s v="2017MAR"/>
    <x v="7"/>
    <x v="10"/>
    <s v="2017CORRENTES"/>
    <x v="0"/>
    <s v="2017LIQUIDADAS"/>
    <s v="LIQUIDADASFUNC DE INSTITUICOES "/>
    <s v="20RL"/>
    <x v="8"/>
    <s v="3"/>
    <x v="1"/>
    <s v="DESPESA"/>
    <s v="25"/>
    <s v="DESPESAS LIQUIDADAS"/>
    <s v="Movimento (Moeda Origem Conta Contábil)"/>
    <s v="MAR/2017"/>
    <n v="63596.63"/>
  </r>
  <r>
    <s v="2017ABR"/>
    <x v="7"/>
    <x v="11"/>
    <s v="2017CORRENTES"/>
    <x v="0"/>
    <s v="2017LIQUIDADAS"/>
    <s v="LIQUIDADASFUNC DE INSTITUICOES "/>
    <s v="20RL"/>
    <x v="8"/>
    <s v="3"/>
    <x v="1"/>
    <s v="DESPESA"/>
    <s v="25"/>
    <s v="DESPESAS LIQUIDADAS"/>
    <s v="Movimento (Moeda Origem Conta Contábil)"/>
    <s v="ABR/2017"/>
    <n v="70512.53"/>
  </r>
  <r>
    <s v="2017MAI"/>
    <x v="7"/>
    <x v="12"/>
    <s v="2017CORRENTES"/>
    <x v="0"/>
    <s v="2017LIQUIDADAS"/>
    <s v="LIQUIDADASFUNC DE INSTITUICOES "/>
    <s v="20RL"/>
    <x v="8"/>
    <s v="3"/>
    <x v="1"/>
    <s v="DESPESA"/>
    <s v="25"/>
    <s v="DESPESAS LIQUIDADAS"/>
    <s v="Movimento (Moeda Origem Conta Contábil)"/>
    <s v="MAI/2017"/>
    <n v="75479.7"/>
  </r>
  <r>
    <s v="2017JUN"/>
    <x v="7"/>
    <x v="3"/>
    <s v="2017CORRENTES"/>
    <x v="0"/>
    <s v="2017LIQUIDADAS"/>
    <s v="LIQUIDADASFUNC DE INSTITUICOES "/>
    <s v="20RL"/>
    <x v="8"/>
    <s v="3"/>
    <x v="1"/>
    <s v="DESPESA"/>
    <s v="25"/>
    <s v="DESPESAS LIQUIDADAS"/>
    <s v="Movimento (Moeda Origem Conta Contábil)"/>
    <s v="JUN/2017"/>
    <n v="211219.15"/>
  </r>
  <r>
    <s v="2017JUL"/>
    <x v="7"/>
    <x v="4"/>
    <s v="2017CORRENTES"/>
    <x v="0"/>
    <s v="2017LIQUIDADAS"/>
    <s v="LIQUIDADASFUNC DE INSTITUICOES "/>
    <s v="20RL"/>
    <x v="8"/>
    <s v="3"/>
    <x v="1"/>
    <s v="DESPESA"/>
    <s v="25"/>
    <s v="DESPESAS LIQUIDADAS"/>
    <s v="Movimento (Moeda Origem Conta Contábil)"/>
    <s v="JUL/2017"/>
    <n v="76740.509999999995"/>
  </r>
  <r>
    <s v="2017AGO"/>
    <x v="7"/>
    <x v="5"/>
    <s v="2017CORRENTES"/>
    <x v="0"/>
    <s v="2017LIQUIDADAS"/>
    <s v="LIQUIDADASFUNC DE INSTITUICOES "/>
    <s v="20RL"/>
    <x v="8"/>
    <s v="3"/>
    <x v="1"/>
    <s v="DESPESA"/>
    <s v="25"/>
    <s v="DESPESAS LIQUIDADAS"/>
    <s v="Movimento (Moeda Origem Conta Contábil)"/>
    <s v="AGO/2017"/>
    <n v="149007.91"/>
  </r>
  <r>
    <s v="2017SET"/>
    <x v="7"/>
    <x v="6"/>
    <s v="2017CORRENTES"/>
    <x v="0"/>
    <s v="2017LIQUIDADAS"/>
    <s v="LIQUIDADASFUNC DE INSTITUICOES "/>
    <s v="20RL"/>
    <x v="8"/>
    <s v="3"/>
    <x v="1"/>
    <s v="DESPESA"/>
    <s v="25"/>
    <s v="DESPESAS LIQUIDADAS"/>
    <s v="Movimento (Moeda Origem Conta Contábil)"/>
    <s v="SET/2017"/>
    <n v="75539.850000000006"/>
  </r>
  <r>
    <s v="2017OUT"/>
    <x v="7"/>
    <x v="0"/>
    <s v="2017CORRENTES"/>
    <x v="0"/>
    <s v="2017LIQUIDADAS"/>
    <s v="LIQUIDADASFUNC DE INSTITUICOES "/>
    <s v="20RL"/>
    <x v="8"/>
    <s v="3"/>
    <x v="1"/>
    <s v="DESPESA"/>
    <s v="25"/>
    <s v="DESPESAS LIQUIDADAS"/>
    <s v="Movimento (Moeda Origem Conta Contábil)"/>
    <s v="OUT/2017"/>
    <n v="207980.95"/>
  </r>
  <r>
    <s v="2017NOV"/>
    <x v="7"/>
    <x v="1"/>
    <s v="2017CORRENTES"/>
    <x v="0"/>
    <s v="2017LIQUIDADAS"/>
    <s v="LIQUIDADASFUNC DE INSTITUICOES "/>
    <s v="20RL"/>
    <x v="8"/>
    <s v="3"/>
    <x v="1"/>
    <s v="DESPESA"/>
    <s v="25"/>
    <s v="DESPESAS LIQUIDADAS"/>
    <s v="Movimento (Moeda Origem Conta Contábil)"/>
    <s v="NOV/2017"/>
    <n v="388585.64"/>
  </r>
  <r>
    <s v="2017DEZ"/>
    <x v="7"/>
    <x v="2"/>
    <s v="2017CORRENTES"/>
    <x v="0"/>
    <s v="2017LIQUIDADAS"/>
    <s v="LIQUIDADASFUNC DE INSTITUICOES "/>
    <s v="20RL"/>
    <x v="8"/>
    <s v="3"/>
    <x v="1"/>
    <s v="DESPESA"/>
    <s v="25"/>
    <s v="DESPESAS LIQUIDADAS"/>
    <s v="Movimento (Moeda Origem Conta Contábil)"/>
    <s v="DEZ/2017"/>
    <n v="360887.55"/>
  </r>
  <r>
    <s v="2017000"/>
    <x v="7"/>
    <x v="7"/>
    <s v="2017CORRENTES"/>
    <x v="1"/>
    <s v="2017RAP"/>
    <s v="RAPFUNC DE INSTITUICOES "/>
    <s v="20RL"/>
    <x v="8"/>
    <s v="3"/>
    <x v="1"/>
    <s v="RESTOS A PAGAR"/>
    <s v="40"/>
    <s v="RESTOS A PAGAR NAO PROCESSADOS INSCRITOS"/>
    <s v="Movimento (Moeda Origem Conta Contábil)"/>
    <s v="000/2017"/>
    <n v="375626.88"/>
  </r>
  <r>
    <s v="2017OUT"/>
    <x v="7"/>
    <x v="0"/>
    <s v="2017CAPITAL"/>
    <x v="0"/>
    <s v="2017LIQUIDADAS"/>
    <s v="LIQUIDADASFUNC DE INSTITUICOES "/>
    <s v="20RL"/>
    <x v="8"/>
    <s v="4"/>
    <x v="0"/>
    <s v="DESPESA"/>
    <s v="25"/>
    <s v="DESPESAS LIQUIDADAS"/>
    <s v="Movimento (Moeda Origem Conta Contábil)"/>
    <s v="OUT/2017"/>
    <n v="4199.6499999999996"/>
  </r>
  <r>
    <s v="2017NOV"/>
    <x v="7"/>
    <x v="1"/>
    <s v="2017CAPITAL"/>
    <x v="0"/>
    <s v="2017LIQUIDADAS"/>
    <s v="LIQUIDADASFUNC DE INSTITUICOES "/>
    <s v="20RL"/>
    <x v="8"/>
    <s v="4"/>
    <x v="0"/>
    <s v="DESPESA"/>
    <s v="25"/>
    <s v="DESPESAS LIQUIDADAS"/>
    <s v="Movimento (Moeda Origem Conta Contábil)"/>
    <s v="NOV/2017"/>
    <n v="1899.45"/>
  </r>
  <r>
    <s v="2017000"/>
    <x v="7"/>
    <x v="7"/>
    <s v="2017CAPITAL"/>
    <x v="1"/>
    <s v="2017RAP"/>
    <s v="RAPFUNC DE INSTITUICOES "/>
    <s v="20RL"/>
    <x v="8"/>
    <s v="4"/>
    <x v="0"/>
    <s v="RESTOS A PAGAR"/>
    <s v="40"/>
    <s v="RESTOS A PAGAR NAO PROCESSADOS INSCRITOS"/>
    <s v="Movimento (Moeda Origem Conta Contábil)"/>
    <s v="000/2017"/>
    <n v="88931.46"/>
  </r>
  <r>
    <s v="2017JAN"/>
    <x v="7"/>
    <x v="8"/>
    <s v="2017CORRENTES"/>
    <x v="0"/>
    <s v="2017LIQUIDADAS"/>
    <s v="LIQUIDADASASSISTENCIA "/>
    <s v="2994"/>
    <x v="2"/>
    <s v="3"/>
    <x v="1"/>
    <s v="DESPESA"/>
    <s v="25"/>
    <s v="DESPESAS LIQUIDADAS"/>
    <s v="Movimento (Moeda Origem Conta Contábil)"/>
    <s v="JAN/2017"/>
    <n v="13355.8"/>
  </r>
  <r>
    <s v="2017FEV"/>
    <x v="7"/>
    <x v="9"/>
    <s v="2017CORRENTES"/>
    <x v="0"/>
    <s v="2017LIQUIDADAS"/>
    <s v="LIQUIDADASASSISTENCIA "/>
    <s v="2994"/>
    <x v="2"/>
    <s v="3"/>
    <x v="1"/>
    <s v="DESPESA"/>
    <s v="25"/>
    <s v="DESPESAS LIQUIDADAS"/>
    <s v="Movimento (Moeda Origem Conta Contábil)"/>
    <s v="FEV/2017"/>
    <n v="16671.55"/>
  </r>
  <r>
    <s v="2017MAR"/>
    <x v="7"/>
    <x v="10"/>
    <s v="2017CORRENTES"/>
    <x v="0"/>
    <s v="2017LIQUIDADAS"/>
    <s v="LIQUIDADASASSISTENCIA "/>
    <s v="2994"/>
    <x v="2"/>
    <s v="3"/>
    <x v="1"/>
    <s v="DESPESA"/>
    <s v="25"/>
    <s v="DESPESAS LIQUIDADAS"/>
    <s v="Movimento (Moeda Origem Conta Contábil)"/>
    <s v="MAR/2017"/>
    <n v="28123.3"/>
  </r>
  <r>
    <s v="2017ABR"/>
    <x v="7"/>
    <x v="11"/>
    <s v="2017CORRENTES"/>
    <x v="0"/>
    <s v="2017LIQUIDADAS"/>
    <s v="LIQUIDADASASSISTENCIA "/>
    <s v="2994"/>
    <x v="2"/>
    <s v="3"/>
    <x v="1"/>
    <s v="DESPESA"/>
    <s v="25"/>
    <s v="DESPESAS LIQUIDADAS"/>
    <s v="Movimento (Moeda Origem Conta Contábil)"/>
    <s v="ABR/2017"/>
    <n v="23334.86"/>
  </r>
  <r>
    <s v="2017MAI"/>
    <x v="7"/>
    <x v="12"/>
    <s v="2017CORRENTES"/>
    <x v="0"/>
    <s v="2017LIQUIDADAS"/>
    <s v="LIQUIDADASASSISTENCIA "/>
    <s v="2994"/>
    <x v="2"/>
    <s v="3"/>
    <x v="1"/>
    <s v="DESPESA"/>
    <s v="25"/>
    <s v="DESPESAS LIQUIDADAS"/>
    <s v="Movimento (Moeda Origem Conta Contábil)"/>
    <s v="MAI/2017"/>
    <n v="11026.6"/>
  </r>
  <r>
    <s v="2017JUN"/>
    <x v="7"/>
    <x v="3"/>
    <s v="2017CORRENTES"/>
    <x v="0"/>
    <s v="2017LIQUIDADAS"/>
    <s v="LIQUIDADASASSISTENCIA "/>
    <s v="2994"/>
    <x v="2"/>
    <s v="3"/>
    <x v="1"/>
    <s v="DESPESA"/>
    <s v="25"/>
    <s v="DESPESAS LIQUIDADAS"/>
    <s v="Movimento (Moeda Origem Conta Contábil)"/>
    <s v="JUN/2017"/>
    <n v="12015.8"/>
  </r>
  <r>
    <s v="2017JUL"/>
    <x v="7"/>
    <x v="4"/>
    <s v="2017CORRENTES"/>
    <x v="0"/>
    <s v="2017LIQUIDADAS"/>
    <s v="LIQUIDADASASSISTENCIA "/>
    <s v="2994"/>
    <x v="2"/>
    <s v="3"/>
    <x v="1"/>
    <s v="DESPESA"/>
    <s v="25"/>
    <s v="DESPESAS LIQUIDADAS"/>
    <s v="Movimento (Moeda Origem Conta Contábil)"/>
    <s v="JUL/2017"/>
    <n v="26157.75"/>
  </r>
  <r>
    <s v="2017AGO"/>
    <x v="7"/>
    <x v="5"/>
    <s v="2017CORRENTES"/>
    <x v="0"/>
    <s v="2017LIQUIDADAS"/>
    <s v="LIQUIDADASASSISTENCIA "/>
    <s v="2994"/>
    <x v="2"/>
    <s v="3"/>
    <x v="1"/>
    <s v="DESPESA"/>
    <s v="25"/>
    <s v="DESPESAS LIQUIDADAS"/>
    <s v="Movimento (Moeda Origem Conta Contábil)"/>
    <s v="AGO/2017"/>
    <n v="20024.75"/>
  </r>
  <r>
    <s v="2017SET"/>
    <x v="7"/>
    <x v="6"/>
    <s v="2017CORRENTES"/>
    <x v="0"/>
    <s v="2017LIQUIDADAS"/>
    <s v="LIQUIDADASASSISTENCIA "/>
    <s v="2994"/>
    <x v="2"/>
    <s v="3"/>
    <x v="1"/>
    <s v="DESPESA"/>
    <s v="25"/>
    <s v="DESPESAS LIQUIDADAS"/>
    <s v="Movimento (Moeda Origem Conta Contábil)"/>
    <s v="SET/2017"/>
    <n v="26212.35"/>
  </r>
  <r>
    <s v="2017OUT"/>
    <x v="7"/>
    <x v="0"/>
    <s v="2017CORRENTES"/>
    <x v="0"/>
    <s v="2017LIQUIDADAS"/>
    <s v="LIQUIDADASASSISTENCIA "/>
    <s v="2994"/>
    <x v="2"/>
    <s v="3"/>
    <x v="1"/>
    <s v="DESPESA"/>
    <s v="25"/>
    <s v="DESPESAS LIQUIDADAS"/>
    <s v="Movimento (Moeda Origem Conta Contábil)"/>
    <s v="OUT/2017"/>
    <n v="26336.36"/>
  </r>
  <r>
    <s v="2017NOV"/>
    <x v="7"/>
    <x v="1"/>
    <s v="2017CORRENTES"/>
    <x v="0"/>
    <s v="2017LIQUIDADAS"/>
    <s v="LIQUIDADASASSISTENCIA "/>
    <s v="2994"/>
    <x v="2"/>
    <s v="3"/>
    <x v="1"/>
    <s v="DESPESA"/>
    <s v="25"/>
    <s v="DESPESAS LIQUIDADAS"/>
    <s v="Movimento (Moeda Origem Conta Contábil)"/>
    <s v="NOV/2017"/>
    <n v="16565.79"/>
  </r>
  <r>
    <s v="2017DEZ"/>
    <x v="7"/>
    <x v="2"/>
    <s v="2017CORRENTES"/>
    <x v="0"/>
    <s v="2017LIQUIDADAS"/>
    <s v="LIQUIDADASASSISTENCIA "/>
    <s v="2994"/>
    <x v="2"/>
    <s v="3"/>
    <x v="1"/>
    <s v="DESPESA"/>
    <s v="25"/>
    <s v="DESPESAS LIQUIDADAS"/>
    <s v="Movimento (Moeda Origem Conta Contábil)"/>
    <s v="DEZ/2017"/>
    <n v="20293.02"/>
  </r>
  <r>
    <s v="2017000"/>
    <x v="7"/>
    <x v="7"/>
    <s v="2017CORRENTES"/>
    <x v="1"/>
    <s v="2017RAP"/>
    <s v="RAPASSISTENCIA "/>
    <s v="2994"/>
    <x v="2"/>
    <s v="3"/>
    <x v="1"/>
    <s v="RESTOS A PAGAR"/>
    <s v="40"/>
    <s v="RESTOS A PAGAR NAO PROCESSADOS INSCRITOS"/>
    <s v="Movimento (Moeda Origem Conta Contábil)"/>
    <s v="000/2017"/>
    <n v="233092.28"/>
  </r>
  <r>
    <s v="2017MAR"/>
    <x v="7"/>
    <x v="10"/>
    <s v="2017CORRENTES"/>
    <x v="0"/>
    <s v="2017LIQUIDADAS"/>
    <s v="LIQUIDADASCAPACITACAO "/>
    <s v="4572"/>
    <x v="3"/>
    <s v="3"/>
    <x v="1"/>
    <s v="DESPESA"/>
    <s v="25"/>
    <s v="DESPESAS LIQUIDADAS"/>
    <s v="Movimento (Moeda Origem Conta Contábil)"/>
    <s v="MAR/2017"/>
    <n v="4885.1400000000003"/>
  </r>
  <r>
    <s v="2017ABR"/>
    <x v="7"/>
    <x v="11"/>
    <s v="2017CORRENTES"/>
    <x v="0"/>
    <s v="2017LIQUIDADAS"/>
    <s v="LIQUIDADASCAPACITACAO "/>
    <s v="4572"/>
    <x v="3"/>
    <s v="3"/>
    <x v="1"/>
    <s v="DESPESA"/>
    <s v="25"/>
    <s v="DESPESAS LIQUIDADAS"/>
    <s v="Movimento (Moeda Origem Conta Contábil)"/>
    <s v="ABR/2017"/>
    <n v="1110.1400000000001"/>
  </r>
  <r>
    <s v="2017MAI"/>
    <x v="7"/>
    <x v="12"/>
    <s v="2017CORRENTES"/>
    <x v="0"/>
    <s v="2017LIQUIDADAS"/>
    <s v="LIQUIDADASCAPACITACAO "/>
    <s v="4572"/>
    <x v="3"/>
    <s v="3"/>
    <x v="1"/>
    <s v="DESPESA"/>
    <s v="25"/>
    <s v="DESPESAS LIQUIDADAS"/>
    <s v="Movimento (Moeda Origem Conta Contábil)"/>
    <s v="MAI/2017"/>
    <n v="1030.07"/>
  </r>
  <r>
    <s v="2017JUN"/>
    <x v="7"/>
    <x v="3"/>
    <s v="2017CORRENTES"/>
    <x v="0"/>
    <s v="2017LIQUIDADAS"/>
    <s v="LIQUIDADASCAPACITACAO "/>
    <s v="4572"/>
    <x v="3"/>
    <s v="3"/>
    <x v="1"/>
    <s v="DESPESA"/>
    <s v="25"/>
    <s v="DESPESAS LIQUIDADAS"/>
    <s v="Movimento (Moeda Origem Conta Contábil)"/>
    <s v="JUN/2017"/>
    <n v="1505.07"/>
  </r>
  <r>
    <s v="2017JUL"/>
    <x v="7"/>
    <x v="4"/>
    <s v="2017CORRENTES"/>
    <x v="0"/>
    <s v="2017LIQUIDADAS"/>
    <s v="LIQUIDADASCAPACITACAO "/>
    <s v="4572"/>
    <x v="3"/>
    <s v="3"/>
    <x v="1"/>
    <s v="DESPESA"/>
    <s v="25"/>
    <s v="DESPESAS LIQUIDADAS"/>
    <s v="Movimento (Moeda Origem Conta Contábil)"/>
    <s v="JUL/2017"/>
    <n v="4464.1099999999997"/>
  </r>
  <r>
    <s v="2017AGO"/>
    <x v="7"/>
    <x v="5"/>
    <s v="2017CORRENTES"/>
    <x v="0"/>
    <s v="2017LIQUIDADAS"/>
    <s v="LIQUIDADASCAPACITACAO "/>
    <s v="4572"/>
    <x v="3"/>
    <s v="3"/>
    <x v="1"/>
    <s v="DESPESA"/>
    <s v="25"/>
    <s v="DESPESAS LIQUIDADAS"/>
    <s v="Movimento (Moeda Origem Conta Contábil)"/>
    <s v="AGO/2017"/>
    <n v="4044.61"/>
  </r>
  <r>
    <s v="2017SET"/>
    <x v="7"/>
    <x v="6"/>
    <s v="2017CORRENTES"/>
    <x v="0"/>
    <s v="2017LIQUIDADAS"/>
    <s v="LIQUIDADASCAPACITACAO "/>
    <s v="4572"/>
    <x v="3"/>
    <s v="3"/>
    <x v="1"/>
    <s v="DESPESA"/>
    <s v="25"/>
    <s v="DESPESAS LIQUIDADAS"/>
    <s v="Movimento (Moeda Origem Conta Contábil)"/>
    <s v="SET/2017"/>
    <n v="2380.0700000000002"/>
  </r>
  <r>
    <s v="2017OUT"/>
    <x v="7"/>
    <x v="0"/>
    <s v="2017CORRENTES"/>
    <x v="0"/>
    <s v="2017LIQUIDADAS"/>
    <s v="LIQUIDADASCAPACITACAO "/>
    <s v="4572"/>
    <x v="3"/>
    <s v="3"/>
    <x v="1"/>
    <s v="DESPESA"/>
    <s v="25"/>
    <s v="DESPESAS LIQUIDADAS"/>
    <s v="Movimento (Moeda Origem Conta Contábil)"/>
    <s v="OUT/2017"/>
    <n v="5853.73"/>
  </r>
  <r>
    <s v="2017NOV"/>
    <x v="7"/>
    <x v="1"/>
    <s v="2017CORRENTES"/>
    <x v="0"/>
    <s v="2017LIQUIDADAS"/>
    <s v="LIQUIDADASCAPACITACAO "/>
    <s v="4572"/>
    <x v="3"/>
    <s v="3"/>
    <x v="1"/>
    <s v="DESPESA"/>
    <s v="25"/>
    <s v="DESPESAS LIQUIDADAS"/>
    <s v="Movimento (Moeda Origem Conta Contábil)"/>
    <s v="NOV/2017"/>
    <n v="1900"/>
  </r>
  <r>
    <s v="2017DEZ"/>
    <x v="7"/>
    <x v="2"/>
    <s v="2017CORRENTES"/>
    <x v="0"/>
    <s v="2017LIQUIDADAS"/>
    <s v="LIQUIDADASCAPACITACAO "/>
    <s v="4572"/>
    <x v="3"/>
    <s v="3"/>
    <x v="1"/>
    <s v="DESPESA"/>
    <s v="25"/>
    <s v="DESPESAS LIQUIDADAS"/>
    <s v="Movimento (Moeda Origem Conta Contábil)"/>
    <s v="DEZ/2017"/>
    <n v="4232.5200000000004"/>
  </r>
  <r>
    <s v="2018000"/>
    <x v="8"/>
    <x v="7"/>
    <s v="2018CORRENTES"/>
    <x v="1"/>
    <s v="2018RAP"/>
    <s v="RAPASSISTENCIA "/>
    <n v="2994"/>
    <x v="2"/>
    <m/>
    <x v="1"/>
    <s v="RESTOS A PAGAR"/>
    <m/>
    <s v="RESTOS A PAGAR NAO PROCESSADOS INSCRITOS"/>
    <s v="Movimento (Moeda Origem Conta Contábil)"/>
    <s v="000/2018"/>
    <n v="164604.19"/>
  </r>
  <r>
    <s v="2018000"/>
    <x v="8"/>
    <x v="7"/>
    <s v="2018CORRENTES"/>
    <x v="1"/>
    <s v="2018RAP"/>
    <s v="RAPPNAE"/>
    <s v="00PI"/>
    <x v="10"/>
    <m/>
    <x v="1"/>
    <s v="RESTOS A PAGAR"/>
    <m/>
    <s v="RESTOS A PAGAR NAO PROCESSADOS INSCRITOS"/>
    <s v="Movimento (Moeda Origem Conta Contábil)"/>
    <s v="000/2018"/>
    <n v="109994.6"/>
  </r>
  <r>
    <s v="2018000"/>
    <x v="8"/>
    <x v="7"/>
    <s v="2018CORRENTES"/>
    <x v="1"/>
    <s v="2018RAP"/>
    <s v="RAPFUNC DE INSTITUICOES "/>
    <s v="20RL"/>
    <x v="8"/>
    <m/>
    <x v="1"/>
    <s v="RESTOS A PAGAR"/>
    <m/>
    <s v="RESTOS A PAGAR NAO PROCESSADOS INSCRITOS"/>
    <s v="Movimento (Moeda Origem Conta Contábil)"/>
    <s v="000/2018"/>
    <n v="271618.61"/>
  </r>
  <r>
    <s v="2018FEV"/>
    <x v="8"/>
    <x v="9"/>
    <s v="2018CORRENTES"/>
    <x v="1"/>
    <s v="2018RAP"/>
    <s v="RAPFUNC DE INSTITUICOES "/>
    <s v="20RL"/>
    <x v="8"/>
    <m/>
    <x v="1"/>
    <s v="RESTOS A PAGAR"/>
    <m/>
    <s v="RESTOS A PAGAR PROCESSADOS INSCRITOS"/>
    <s v="Movimento (Moeda Origem Conta Contábil)"/>
    <s v="000/2018"/>
    <n v="1381.77"/>
  </r>
  <r>
    <s v="2018MAR"/>
    <x v="8"/>
    <x v="10"/>
    <s v="2018CAPITAL"/>
    <x v="1"/>
    <s v="2018RAP"/>
    <s v="RAPFUNC DE INSTITUICOES "/>
    <s v="20RL"/>
    <x v="8"/>
    <m/>
    <x v="0"/>
    <s v="RESTOS A PAGAR"/>
    <m/>
    <s v="RESTOS A PAGAR NAO PROCESSADOS INSCRITOS"/>
    <s v="Movimento (Moeda Origem Conta Contábil)"/>
    <s v="000/2018"/>
    <n v="21858.799999999999"/>
  </r>
  <r>
    <s v="2018FEV"/>
    <x v="8"/>
    <x v="9"/>
    <s v="2018CORRENTES"/>
    <x v="0"/>
    <s v="2018LIQUIDADAS"/>
    <s v="LIQUIDADASASSISTENCIA "/>
    <n v="2994"/>
    <x v="2"/>
    <m/>
    <x v="1"/>
    <s v="DESPESA"/>
    <m/>
    <s v="DESPESAS LIQUIDADAS"/>
    <s v="Movimento (Moeda Origem Conta Contábil)"/>
    <s v="FEV/2018"/>
    <n v="29236.6"/>
  </r>
  <r>
    <s v="2018FEV"/>
    <x v="8"/>
    <x v="9"/>
    <s v="2018CORRENTES"/>
    <x v="0"/>
    <s v="2018LIQUIDADAS"/>
    <s v="LIQUIDADASCAPACITACAO "/>
    <n v="4572"/>
    <x v="3"/>
    <m/>
    <x v="1"/>
    <s v="DESPESA"/>
    <m/>
    <s v="DESPESAS LIQUIDADAS"/>
    <s v="Movimento (Moeda Origem Conta Contábil)"/>
    <s v="FEV/2018"/>
    <n v="2850"/>
  </r>
  <r>
    <s v="2018FEV"/>
    <x v="8"/>
    <x v="9"/>
    <s v="2018CORRENTES"/>
    <x v="0"/>
    <s v="2018LIQUIDADAS"/>
    <s v="LIQUIDADASFUNC DE INSTITUICOES "/>
    <s v="20RL"/>
    <x v="8"/>
    <m/>
    <x v="1"/>
    <s v="DESPESA"/>
    <m/>
    <s v="DESPESAS LIQUIDADAS"/>
    <s v="Movimento (Moeda Origem Conta Contábil)"/>
    <s v="FEV/2018"/>
    <n v="589.54999999999995"/>
  </r>
  <r>
    <s v="2018FEV"/>
    <x v="8"/>
    <x v="9"/>
    <s v="2018CORRENTES"/>
    <x v="0"/>
    <s v="2018LIQUIDADAS"/>
    <s v="LIQUIDADASFUNC DE INSTITUICOES "/>
    <s v="20RL"/>
    <x v="8"/>
    <m/>
    <x v="1"/>
    <s v="DESPESA"/>
    <m/>
    <s v="DESPESAS LIQUIDADAS"/>
    <s v="Movimento (Moeda Origem Conta Contábil)"/>
    <s v="FEV/2018"/>
    <n v="688.84"/>
  </r>
  <r>
    <s v="2018FEV"/>
    <x v="8"/>
    <x v="9"/>
    <s v="2018CORRENTES"/>
    <x v="0"/>
    <s v="2018LIQUIDADAS"/>
    <s v="LIQUIDADASFUNC DE INSTITUICOES "/>
    <s v="20RL"/>
    <x v="8"/>
    <m/>
    <x v="1"/>
    <s v="DESPESA"/>
    <m/>
    <s v="DESPESAS LIQUIDADAS"/>
    <s v="Movimento (Moeda Origem Conta Contábil)"/>
    <s v="FEV/2018"/>
    <n v="1249.45"/>
  </r>
  <r>
    <s v="2018FEV"/>
    <x v="8"/>
    <x v="9"/>
    <s v="2018CORRENTES"/>
    <x v="0"/>
    <s v="2018LIQUIDADAS"/>
    <s v="LIQUIDADASFUNC DE INSTITUICOES "/>
    <s v="20RL"/>
    <x v="8"/>
    <m/>
    <x v="1"/>
    <s v="DESPESA"/>
    <m/>
    <s v="DESPESAS LIQUIDADAS"/>
    <s v="Movimento (Moeda Origem Conta Contábil)"/>
    <s v="FEV/2018"/>
    <n v="1483.99"/>
  </r>
  <r>
    <s v="2018FEV"/>
    <x v="8"/>
    <x v="9"/>
    <s v="2018CORRENTES"/>
    <x v="0"/>
    <s v="2018LIQUIDADAS"/>
    <s v="LIQUIDADASFUNC DE INSTITUICOES "/>
    <s v="20RL"/>
    <x v="8"/>
    <m/>
    <x v="1"/>
    <s v="DESPESA"/>
    <m/>
    <s v="DESPESAS LIQUIDADAS"/>
    <s v="Movimento (Moeda Origem Conta Contábil)"/>
    <s v="FEV/2018"/>
    <n v="1785"/>
  </r>
  <r>
    <s v="2018FEV"/>
    <x v="8"/>
    <x v="9"/>
    <s v="2018CORRENTES"/>
    <x v="0"/>
    <s v="2018LIQUIDADAS"/>
    <s v="LIQUIDADASFUNC DE INSTITUICOES "/>
    <s v="20RL"/>
    <x v="8"/>
    <m/>
    <x v="1"/>
    <s v="DESPESA"/>
    <m/>
    <s v="DESPESAS LIQUIDADAS"/>
    <s v="Movimento (Moeda Origem Conta Contábil)"/>
    <s v="FEV/2018"/>
    <n v="3368.23"/>
  </r>
  <r>
    <s v="2018FEV"/>
    <x v="8"/>
    <x v="9"/>
    <s v="2018CORRENTES"/>
    <x v="0"/>
    <s v="2018LIQUIDADAS"/>
    <s v="LIQUIDADASFUNC DE INSTITUICOES "/>
    <s v="20RL"/>
    <x v="8"/>
    <m/>
    <x v="1"/>
    <s v="DESPESA"/>
    <m/>
    <s v="DESPESAS LIQUIDADAS"/>
    <s v="Movimento (Moeda Origem Conta Contábil)"/>
    <s v="FEV/2018"/>
    <n v="9047.92"/>
  </r>
  <r>
    <s v="2018FEV"/>
    <x v="8"/>
    <x v="9"/>
    <s v="2018CORRENTES"/>
    <x v="0"/>
    <s v="2018LIQUIDADAS"/>
    <s v="LIQUIDADASFUNC DE INSTITUICOES "/>
    <s v="20RL"/>
    <x v="8"/>
    <m/>
    <x v="1"/>
    <s v="DESPESA"/>
    <m/>
    <s v="DESPESAS LIQUIDADAS"/>
    <s v="Movimento (Moeda Origem Conta Contábil)"/>
    <s v="FEV/2018"/>
    <n v="13236.63"/>
  </r>
  <r>
    <s v="2018FEV"/>
    <x v="8"/>
    <x v="9"/>
    <s v="2018CORRENTES"/>
    <x v="0"/>
    <s v="2018LIQUIDADAS"/>
    <s v="LIQUIDADASFUNC DE INSTITUICOES "/>
    <s v="20RL"/>
    <x v="8"/>
    <m/>
    <x v="1"/>
    <s v="DESPESA"/>
    <m/>
    <s v="DESPESAS LIQUIDADAS"/>
    <s v="Movimento (Moeda Origem Conta Contábil)"/>
    <s v="FEV/2018"/>
    <n v="29742.35"/>
  </r>
  <r>
    <s v="2018FEV"/>
    <x v="8"/>
    <x v="9"/>
    <s v="2018CORRENTES"/>
    <x v="0"/>
    <s v="2018LIQUIDADAS"/>
    <s v="LIQUIDADASFUNC DE INSTITUICOES "/>
    <s v="20RL"/>
    <x v="8"/>
    <m/>
    <x v="1"/>
    <s v="DESPESA"/>
    <m/>
    <s v="DESPESAS LIQUIDADAS"/>
    <s v="Movimento (Moeda Origem Conta Contábil)"/>
    <s v="FEV/2018"/>
    <n v="55688.22"/>
  </r>
  <r>
    <s v="2018MAR"/>
    <x v="8"/>
    <x v="10"/>
    <s v="2018CORRENTES"/>
    <x v="0"/>
    <s v="2018LIQUIDADAS"/>
    <s v="LIQUIDADASFUNC DE INSTITUICOES "/>
    <s v="20RL"/>
    <x v="8"/>
    <m/>
    <x v="1"/>
    <s v="DESPESA"/>
    <m/>
    <s v="DESPESAS LIQUIDADAS"/>
    <s v="Movimento (Moeda Origem Conta Contábil)"/>
    <s v="MAR/2018"/>
    <n v="608.86"/>
  </r>
  <r>
    <s v="2018MAR"/>
    <x v="8"/>
    <x v="10"/>
    <s v="2018CORRENTES"/>
    <x v="0"/>
    <s v="2018LIQUIDADAS"/>
    <s v="LIQUIDADASFUNC DE INSTITUICOES "/>
    <s v="20RL"/>
    <x v="8"/>
    <m/>
    <x v="1"/>
    <s v="DESPESA"/>
    <m/>
    <s v="DESPESAS LIQUIDADAS"/>
    <s v="Movimento (Moeda Origem Conta Contábil)"/>
    <s v="MAR/2018"/>
    <n v="1083.77"/>
  </r>
  <r>
    <s v="2018MAR"/>
    <x v="8"/>
    <x v="10"/>
    <s v="2018CORRENTES"/>
    <x v="0"/>
    <s v="2018LIQUIDADAS"/>
    <s v="LIQUIDADASFUNC DE INSTITUICOES "/>
    <s v="20RL"/>
    <x v="8"/>
    <m/>
    <x v="1"/>
    <s v="DESPESA"/>
    <m/>
    <s v="DESPESAS LIQUIDADAS"/>
    <s v="Movimento (Moeda Origem Conta Contábil)"/>
    <s v="MAR/2018"/>
    <n v="5616.8"/>
  </r>
  <r>
    <s v="2018MAR"/>
    <x v="8"/>
    <x v="10"/>
    <s v="2018CORRENTES"/>
    <x v="0"/>
    <s v="2018LIQUIDADAS"/>
    <s v="LIQUIDADASFUNC DE INSTITUICOES "/>
    <s v="20RL"/>
    <x v="8"/>
    <m/>
    <x v="1"/>
    <s v="DESPESA"/>
    <m/>
    <s v="DESPESAS LIQUIDADAS"/>
    <s v="Movimento (Moeda Origem Conta Contábil)"/>
    <s v="MAR/2018"/>
    <n v="12345.15"/>
  </r>
  <r>
    <s v="2018MAR"/>
    <x v="8"/>
    <x v="10"/>
    <s v="2018CORRENTES"/>
    <x v="0"/>
    <s v="2018LIQUIDADAS"/>
    <s v="LIQUIDADASFUNC DE INSTITUICOES "/>
    <s v="20RL"/>
    <x v="8"/>
    <m/>
    <x v="1"/>
    <s v="DESPESA"/>
    <m/>
    <s v="DESPESAS LIQUIDADAS"/>
    <s v="Movimento (Moeda Origem Conta Contábil)"/>
    <s v="MAR/2018"/>
    <n v="13818.51"/>
  </r>
  <r>
    <s v="2018MAR"/>
    <x v="8"/>
    <x v="10"/>
    <s v="2018CORRENTES"/>
    <x v="0"/>
    <s v="2018LIQUIDADAS"/>
    <s v="LIQUIDADASFUNC DE INSTITUICOES "/>
    <s v="20RL"/>
    <x v="8"/>
    <m/>
    <x v="1"/>
    <s v="DESPESA"/>
    <m/>
    <s v="DESPESAS LIQUIDADAS"/>
    <s v="Movimento (Moeda Origem Conta Contábil)"/>
    <s v="MAR/2018"/>
    <n v="19044.29"/>
  </r>
  <r>
    <s v="2018MAR"/>
    <x v="8"/>
    <x v="10"/>
    <s v="2018CORRENTES"/>
    <x v="0"/>
    <s v="2018LIQUIDADAS"/>
    <s v="LIQUIDADASFUNC DE INSTITUICOES "/>
    <s v="20RL"/>
    <x v="8"/>
    <m/>
    <x v="1"/>
    <s v="DESPESA"/>
    <m/>
    <s v="DESPESAS LIQUIDADAS"/>
    <s v="Movimento (Moeda Origem Conta Contábil)"/>
    <s v="MAR/2018"/>
    <n v="29742.35"/>
  </r>
  <r>
    <s v="2018MAR"/>
    <x v="8"/>
    <x v="10"/>
    <s v="2018CORRENTES"/>
    <x v="0"/>
    <s v="2018LIQUIDADAS"/>
    <s v="LIQUIDADASFUNC DE INSTITUICOES "/>
    <s v="20RL"/>
    <x v="8"/>
    <m/>
    <x v="1"/>
    <s v="DESPESA"/>
    <m/>
    <s v="DESPESAS LIQUIDADAS"/>
    <s v="Movimento (Moeda Origem Conta Contábil)"/>
    <s v="MAR/2018"/>
    <n v="55688.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ela dinâmica5" cacheId="1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7">
  <location ref="AG95:AJ105" firstHeaderRow="1" firstDataRow="2" firstDataCol="1" rowPageCount="1" colPageCount="1"/>
  <pivotFields count="16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axis="axisPage" showAll="0">
      <items count="3">
        <item x="0"/>
        <item x="1"/>
        <item t="default"/>
      </items>
    </pivotField>
    <pivotField showAll="0" defaultSubtotal="0"/>
    <pivotField showAll="0" defaultSubtota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dataField="1" numFmtId="164" showAll="0"/>
  </pivotFields>
  <rowFields count="1">
    <field x="0"/>
  </rowFields>
  <rowItems count="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9"/>
  </colFields>
  <colItems count="3">
    <i>
      <x/>
    </i>
    <i>
      <x v="1"/>
    </i>
    <i t="grand">
      <x/>
    </i>
  </colItems>
  <pageFields count="1">
    <pageField fld="3" item="1" hier="-1"/>
  </pageFields>
  <dataFields count="1">
    <dataField name="Soma de Valor" fld="15" baseField="0" baseItem="0" numFmtId="3"/>
  </dataFields>
  <chartFormats count="2">
    <chartFormat chart="12" format="4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12" format="5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Tabela dinâmica1" cacheId="17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>
  <location ref="Z97:AA103" firstHeaderRow="1" firstDataRow="1" firstDataCol="1" rowPageCount="1" colPageCount="1"/>
  <pivotFields count="6">
    <pivotField axis="axisPage" multipleItemSelectionAllowed="1" showAll="0">
      <items count="10">
        <item x="0"/>
        <item x="1"/>
        <item x="2"/>
        <item h="1" x="3"/>
        <item h="1" x="4"/>
        <item h="1" x="5"/>
        <item h="1" x="6"/>
        <item h="1" x="7"/>
        <item h="1" x="8"/>
        <item t="default"/>
      </items>
    </pivotField>
    <pivotField showAll="0" defaultSubtotal="0"/>
    <pivotField axis="axisRow" showAll="0">
      <items count="12">
        <item x="9"/>
        <item x="6"/>
        <item x="1"/>
        <item x="2"/>
        <item x="4"/>
        <item x="7"/>
        <item x="5"/>
        <item x="8"/>
        <item x="0"/>
        <item x="3"/>
        <item x="10"/>
        <item t="default"/>
      </items>
    </pivotField>
    <pivotField showAll="0"/>
    <pivotField showAll="0" defaultSubtotal="0"/>
    <pivotField dataField="1" showAll="0" defaultSubtotal="0"/>
  </pivotFields>
  <rowFields count="1">
    <field x="2"/>
  </rowFields>
  <rowItems count="6">
    <i>
      <x v="2"/>
    </i>
    <i>
      <x v="3"/>
    </i>
    <i>
      <x v="4"/>
    </i>
    <i>
      <x v="8"/>
    </i>
    <i>
      <x v="9"/>
    </i>
    <i t="grand">
      <x/>
    </i>
  </rowItems>
  <colItems count="1">
    <i/>
  </colItems>
  <pageFields count="1">
    <pageField fld="0" hier="-1"/>
  </pageFields>
  <dataFields count="1">
    <dataField name="Soma de Movimento R$ (Conta Contábil)" fld="5" baseField="2" baseItem="0" numFmtId="3"/>
  </dataField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Tabela dinâmica4" cacheId="17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9">
  <location ref="AC95:AD105" firstHeaderRow="1" firstDataRow="1" firstDataCol="1"/>
  <pivotFields count="6">
    <pivotField axis="axisRow" showAll="0" sortType="ascending">
      <items count="10"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 defaultSubtotal="0"/>
    <pivotField showAll="0">
      <items count="12">
        <item x="9"/>
        <item x="6"/>
        <item x="1"/>
        <item x="2"/>
        <item x="4"/>
        <item x="7"/>
        <item x="5"/>
        <item x="8"/>
        <item x="0"/>
        <item x="3"/>
        <item x="10"/>
        <item t="default"/>
      </items>
    </pivotField>
    <pivotField showAll="0"/>
    <pivotField showAll="0" defaultSubtotal="0"/>
    <pivotField dataField="1" showAll="0" defaultSubtota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oma de Movimento R$ (Conta Contábil)" fld="5" baseField="0" baseItem="2" numFmtId="3"/>
  </dataFields>
  <chartFormats count="1">
    <chartFormat chart="8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a dinâmica8" cacheId="1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4">
  <location ref="AH125:AI134" firstHeaderRow="1" firstDataRow="1" firstDataCol="1" rowPageCount="1" colPageCount="1"/>
  <pivotFields count="16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axis="axisPage" showAll="0">
      <items count="3">
        <item x="0"/>
        <item x="1"/>
        <item t="default"/>
      </items>
    </pivotField>
    <pivotField showAll="0" defaultSubtotal="0"/>
    <pivotField showAll="0" defaultSubtotal="0"/>
    <pivotField showAll="0"/>
    <pivotField showAll="0">
      <items count="16">
        <item x="4"/>
        <item m="1" x="12"/>
        <item x="9"/>
        <item x="2"/>
        <item m="1" x="13"/>
        <item x="3"/>
        <item m="1" x="14"/>
        <item x="0"/>
        <item x="7"/>
        <item x="5"/>
        <item x="1"/>
        <item x="8"/>
        <item m="1" x="11"/>
        <item x="10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numFmtId="164" showAll="0"/>
  </pivotFields>
  <rowFields count="1">
    <field x="0"/>
  </rowFields>
  <rowItems count="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pageFields count="1">
    <pageField fld="3" item="1" hier="-1"/>
  </pageFields>
  <dataFields count="1">
    <dataField name="Soma de Valor" fld="15" baseField="0" baseItem="0" numFmtId="3"/>
  </dataFields>
  <chartFormats count="18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2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" format="2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ela dinâmica6" cacheId="1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H109:AI121" firstHeaderRow="1" firstDataRow="1" firstDataCol="1"/>
  <pivotFields count="16">
    <pivotField showAll="0"/>
    <pivotField showAll="0"/>
    <pivotField showAll="0"/>
    <pivotField showAll="0"/>
    <pivotField showAll="0" defaultSubtotal="0"/>
    <pivotField showAll="0" defaultSubtotal="0"/>
    <pivotField showAll="0"/>
    <pivotField axis="axisRow" showAll="0">
      <items count="16">
        <item x="4"/>
        <item x="9"/>
        <item x="2"/>
        <item x="3"/>
        <item x="0"/>
        <item x="7"/>
        <item x="5"/>
        <item x="1"/>
        <item x="8"/>
        <item x="10"/>
        <item x="6"/>
        <item m="1" x="11"/>
        <item m="1" x="12"/>
        <item m="1" x="13"/>
        <item m="1"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numFmtId="164" showAll="0"/>
  </pivotFields>
  <rowFields count="1">
    <field x="7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oma de Valor" fld="15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ela dinâmica3" cacheId="1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>
  <location ref="AB75:AE90" firstHeaderRow="1" firstDataRow="2" firstDataCol="1"/>
  <pivotFields count="16">
    <pivotField axis="axisCol" multipleItemSelectionAllowed="1" showAll="0">
      <items count="10">
        <item h="1" x="0"/>
        <item h="1" x="1"/>
        <item h="1" x="2"/>
        <item h="1" x="3"/>
        <item h="1" x="4"/>
        <item h="1" x="5"/>
        <item h="1" x="6"/>
        <item x="7"/>
        <item x="8"/>
        <item t="default"/>
      </items>
    </pivotField>
    <pivotField axis="axisRow" showAll="0">
      <items count="14">
        <item x="8"/>
        <item x="9"/>
        <item x="10"/>
        <item x="11"/>
        <item x="12"/>
        <item x="3"/>
        <item x="4"/>
        <item x="5"/>
        <item x="6"/>
        <item x="0"/>
        <item x="1"/>
        <item x="2"/>
        <item x="7"/>
        <item t="default"/>
      </items>
    </pivotField>
    <pivotField showAll="0"/>
    <pivotField showAll="0" defaultSubtotal="0"/>
    <pivotField showAll="0" defaultSubtotal="0"/>
    <pivotField showAll="0" defaultSubtotal="0"/>
    <pivotField showAll="0"/>
    <pivotField showAll="0">
      <items count="16">
        <item x="4"/>
        <item m="1" x="12"/>
        <item x="9"/>
        <item x="2"/>
        <item m="1" x="13"/>
        <item x="3"/>
        <item m="1" x="14"/>
        <item x="0"/>
        <item x="7"/>
        <item x="5"/>
        <item x="1"/>
        <item x="8"/>
        <item m="1" x="11"/>
        <item x="10"/>
        <item x="6"/>
        <item t="default"/>
      </items>
    </pivotField>
    <pivotField showAll="0"/>
    <pivotField showAll="0">
      <items count="3">
        <item x="0"/>
        <item x="1"/>
        <item t="default"/>
      </items>
    </pivotField>
    <pivotField showAll="0"/>
    <pivotField showAll="0"/>
    <pivotField showAll="0">
      <items count="4">
        <item x="0"/>
        <item x="2"/>
        <item x="1"/>
        <item t="default"/>
      </items>
    </pivotField>
    <pivotField showAll="0"/>
    <pivotField showAll="0"/>
    <pivotField dataField="1" numFmtId="164"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0"/>
  </colFields>
  <colItems count="3">
    <i>
      <x v="7"/>
    </i>
    <i>
      <x v="8"/>
    </i>
    <i t="grand">
      <x/>
    </i>
  </colItems>
  <dataFields count="1">
    <dataField name="Soma de Valor" fld="15" baseField="0" baseItem="0" numFmtId="3"/>
  </dataFields>
  <chartFormats count="37"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2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3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3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3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3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3" format="3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3" format="3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3" format="3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3" format="3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4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3" format="4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" format="4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" format="4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4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4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ela dinâmica4" cacheId="1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8">
  <location ref="AJ61:AL69" firstHeaderRow="1" firstDataRow="2" firstDataCol="1"/>
  <pivotFields count="16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 defaultSubtotal="0"/>
    <pivotField showAll="0" defaultSubtotal="0"/>
    <pivotField showAll="0" defaultSubtotal="0"/>
    <pivotField showAll="0"/>
    <pivotField axis="axisCol" showAll="0">
      <items count="16">
        <item h="1" x="4"/>
        <item h="1" x="9"/>
        <item h="1" x="2"/>
        <item h="1" x="3"/>
        <item h="1" x="0"/>
        <item h="1" x="7"/>
        <item h="1" x="5"/>
        <item h="1" x="1"/>
        <item h="1" x="8"/>
        <item x="10"/>
        <item h="1" x="6"/>
        <item h="1" m="1" x="12"/>
        <item h="1" m="1" x="11"/>
        <item h="1" m="1" x="13"/>
        <item h="1" m="1"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numFmtId="164" showAll="0"/>
  </pivotFields>
  <rowFields count="1">
    <field x="0"/>
  </rowFields>
  <rowItems count="7"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7"/>
  </colFields>
  <colItems count="2">
    <i>
      <x v="9"/>
    </i>
    <i t="grand">
      <x/>
    </i>
  </colItems>
  <dataFields count="1">
    <dataField name="Soma de Valor" fld="15" baseField="5" baseItem="0" numFmtId="3"/>
  </dataFields>
  <chartFormats count="17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8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9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0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7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6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5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ela dinâmica1" cacheId="1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">
  <location ref="AG63:AH69" firstHeaderRow="1" firstDataRow="1" firstDataCol="1" rowPageCount="1" colPageCount="1"/>
  <pivotFields count="16">
    <pivotField axis="axisPage" multipleItemSelectionAllowed="1" showAll="0">
      <items count="10">
        <item h="1" x="0"/>
        <item h="1" x="1"/>
        <item h="1" x="2"/>
        <item h="1" x="3"/>
        <item h="1" x="4"/>
        <item h="1" x="5"/>
        <item h="1" x="6"/>
        <item x="7"/>
        <item x="8"/>
        <item t="default"/>
      </items>
    </pivotField>
    <pivotField showAll="0"/>
    <pivotField showAll="0"/>
    <pivotField showAll="0" defaultSubtotal="0"/>
    <pivotField showAll="0" defaultSubtotal="0"/>
    <pivotField showAll="0" defaultSubtotal="0"/>
    <pivotField showAll="0"/>
    <pivotField axis="axisRow" showAll="0">
      <items count="16">
        <item x="9"/>
        <item x="2"/>
        <item x="3"/>
        <item x="0"/>
        <item x="7"/>
        <item x="10"/>
        <item x="6"/>
        <item x="4"/>
        <item x="5"/>
        <item x="1"/>
        <item x="8"/>
        <item m="1" x="12"/>
        <item m="1" x="11"/>
        <item m="1" x="13"/>
        <item m="1"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numFmtId="164" showAll="0"/>
  </pivotFields>
  <rowFields count="1">
    <field x="7"/>
  </rowFields>
  <rowItems count="6">
    <i>
      <x v="1"/>
    </i>
    <i>
      <x v="2"/>
    </i>
    <i>
      <x v="3"/>
    </i>
    <i>
      <x v="5"/>
    </i>
    <i>
      <x v="10"/>
    </i>
    <i t="grand">
      <x/>
    </i>
  </rowItems>
  <colItems count="1">
    <i/>
  </colItems>
  <pageFields count="1">
    <pageField fld="0" hier="-1"/>
  </pageFields>
  <dataFields count="1">
    <dataField name="Soma de Valor" fld="15" baseField="0" baseItem="0" numFmtId="3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Tabela dinâmica7" cacheId="19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compact="0" compactData="0" multipleFieldFilters="0" chartFormat="5">
  <location ref="AA147:AE157" firstHeaderRow="1" firstDataRow="2" firstDataCol="2" rowPageCount="1" colPageCount="1"/>
  <pivotFields count="1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9">
        <item x="8"/>
        <item h="1" x="0"/>
        <item h="1" x="1"/>
        <item h="1" x="2"/>
        <item h="1" x="3"/>
        <item h="1" x="4"/>
        <item h="1" x="5"/>
        <item h="1" x="6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8"/>
        <item x="9"/>
        <item x="10"/>
        <item h="1" x="11"/>
        <item h="1" x="12"/>
        <item h="1" x="3"/>
        <item h="1" x="4"/>
        <item h="1" x="5"/>
        <item h="1" x="6"/>
        <item h="1" x="0"/>
        <item h="1" x="1"/>
        <item h="1" x="2"/>
        <item h="1"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">
        <item x="4"/>
        <item x="9"/>
        <item x="2"/>
        <item x="3"/>
        <item x="0"/>
        <item x="7"/>
        <item x="5"/>
        <item x="1"/>
        <item x="8"/>
        <item x="10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8"/>
  </rowFields>
  <rowItems count="9">
    <i>
      <x/>
      <x v="2"/>
    </i>
    <i r="1">
      <x v="8"/>
    </i>
    <i>
      <x v="1"/>
      <x v="2"/>
    </i>
    <i r="1">
      <x v="3"/>
    </i>
    <i r="1">
      <x v="8"/>
    </i>
    <i>
      <x v="2"/>
      <x v="2"/>
    </i>
    <i r="1">
      <x v="3"/>
    </i>
    <i r="1">
      <x v="8"/>
    </i>
    <i t="grand">
      <x/>
    </i>
  </rowItems>
  <colFields count="1">
    <field x="1"/>
  </colFields>
  <colItems count="3">
    <i>
      <x/>
    </i>
    <i>
      <x v="8"/>
    </i>
    <i t="grand">
      <x/>
    </i>
  </colItems>
  <pageFields count="1">
    <pageField fld="4" hier="-1"/>
  </pageFields>
  <dataFields count="1">
    <dataField name="Soma de Valor" fld="16" baseField="1" baseItem="0" numFmtId="3"/>
  </dataFields>
  <formats count="1">
    <format dxfId="2">
      <pivotArea dataOnly="0" labelOnly="1" outline="0" fieldPosition="0">
        <references count="1">
          <reference field="1" count="0"/>
        </references>
      </pivotArea>
    </format>
  </formats>
  <chartFormats count="3">
    <chartFormat chart="4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4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4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8.xml><?xml version="1.0" encoding="utf-8"?>
<pivotTableDefinition xmlns="http://schemas.openxmlformats.org/spreadsheetml/2006/main" name="Tabela dinâmica2" cacheId="1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3">
  <location ref="AB61:AE72" firstHeaderRow="1" firstDataRow="2" firstDataCol="1"/>
  <pivotFields count="16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dataField="1" numFmtId="164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9"/>
  </colFields>
  <colItems count="3">
    <i>
      <x/>
    </i>
    <i>
      <x v="1"/>
    </i>
    <i t="grand">
      <x/>
    </i>
  </colItems>
  <dataFields count="1">
    <dataField name="Soma de Valor" fld="15" baseField="7" baseItem="0" numFmtId="3"/>
  </dataFields>
  <formats count="1">
    <format dxfId="3">
      <pivotArea grandRow="1" grandCol="1" outline="0" collapsedLevelsAreSubtotals="1" fieldPosition="0"/>
    </format>
  </formats>
  <chartFormats count="17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0" format="1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9" count="1" selected="0">
            <x v="1"/>
          </reference>
        </references>
      </pivotArea>
    </chartFormat>
    <chartFormat chart="0" format="12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9" count="1" selected="0">
            <x v="0"/>
          </reference>
        </references>
      </pivotArea>
    </chartFormat>
    <chartFormat chart="9" format="0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9" format="1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21" format="0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21" format="1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Tabela dinâmica2" cacheId="18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3">
  <location ref="U95:X106" firstHeaderRow="1" firstDataRow="2" firstDataCol="1"/>
  <pivotFields count="6">
    <pivotField axis="axisRow" showAll="0" sortType="ascending">
      <items count="10"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 defaultSubtotal="0"/>
    <pivotField showAll="0"/>
    <pivotField showAll="0"/>
    <pivotField axis="axisCol" showAll="0" defaultSubtotal="0">
      <items count="2">
        <item x="1"/>
        <item x="0"/>
      </items>
    </pivotField>
    <pivotField dataField="1" showAll="0" defaultSubtota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4"/>
  </colFields>
  <colItems count="3">
    <i>
      <x/>
    </i>
    <i>
      <x v="1"/>
    </i>
    <i t="grand">
      <x/>
    </i>
  </colItems>
  <dataFields count="1">
    <dataField name="Soma de Movimento R$ (Conta Contábil)" fld="5" baseField="0" baseItem="0" numFmtId="3"/>
  </dataFields>
  <formats count="2">
    <format dxfId="1">
      <pivotArea grandRow="1" grandCol="1" outline="0" collapsedLevelsAreSubtotals="1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chartFormats count="5">
    <chartFormat chart="23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23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23" format="8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4" count="1" selected="0">
            <x v="1"/>
          </reference>
        </references>
      </pivotArea>
    </chartFormat>
    <chartFormat chart="24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24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ANO" sourceName="ANO">
  <pivotTables>
    <pivotTable tabId="4" name="Tabela dinâmica1"/>
  </pivotTables>
  <data>
    <tabular pivotCacheId="11">
      <items count="9">
        <i x="8" s="1"/>
        <i x="0"/>
        <i x="1"/>
        <i x="2"/>
        <i x="3"/>
        <i x="4"/>
        <i x="5"/>
        <i x="6"/>
        <i x="7" s="1"/>
      </items>
    </tabular>
  </data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ANO3" sourceName="ANO">
  <pivotTables>
    <pivotTable tabId="10" name="Tabela dinâmica1"/>
  </pivotTables>
  <data>
    <tabular pivotCacheId="10">
      <items count="9">
        <i x="8"/>
        <i x="7"/>
        <i x="6"/>
        <i x="5"/>
        <i x="4"/>
        <i x="3"/>
        <i x="2" s="1"/>
        <i x="1" s="1"/>
        <i x="0" s="1"/>
      </items>
    </tabular>
  </data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Categoria3" sourceName="Categoria ">
  <pivotTables>
    <pivotTable tabId="10" name="Tabela dinâmica2"/>
  </pivotTables>
  <data>
    <tabular pivotCacheId="9">
      <items count="2">
        <i x="1" s="1"/>
        <i x="0" s="1"/>
      </items>
    </tabular>
  </data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Ação_Governo" sourceName="Ação Governo">
  <pivotTables>
    <pivotTable tabId="10" name="Tabela dinâmica4"/>
  </pivotTables>
  <data>
    <tabular pivotCacheId="10">
      <items count="11">
        <i x="9" s="1"/>
        <i x="6" s="1"/>
        <i x="1" s="1"/>
        <i x="2" s="1"/>
        <i x="4" s="1"/>
        <i x="7" s="1"/>
        <i x="5" s="1"/>
        <i x="8" s="1"/>
        <i x="0" s="1"/>
        <i x="3" s="1"/>
        <i x="10" s="1"/>
      </items>
    </tabular>
  </data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ANO2" sourceName="ANO">
  <pivotTables>
    <pivotTable tabId="4" name="Tabela dinâmica7"/>
  </pivotTables>
  <data>
    <tabular pivotCacheId="12">
      <items count="9">
        <i x="8" s="1"/>
        <i x="1"/>
        <i x="2"/>
        <i x="3"/>
        <i x="4"/>
        <i x="5"/>
        <i x="6"/>
        <i x="7" s="1"/>
        <i x="0" nd="1"/>
      </items>
    </tabular>
  </data>
</slicerCacheDefinition>
</file>

<file path=xl/slicerCaches/slicerCache1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Categoria4" sourceName="Categoria">
  <pivotTables>
    <pivotTable tabId="4" name="Tabela dinâmica7"/>
  </pivotTables>
  <data>
    <tabular pivotCacheId="12">
      <items count="2">
        <i x="0" s="1"/>
        <i x="1" s="1"/>
      </items>
    </tabular>
  </data>
</slicerCacheDefinition>
</file>

<file path=xl/slicerCaches/slicerCache1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Cat._Despesas" sourceName="Cat. Despesas">
  <pivotTables>
    <pivotTable tabId="4" name="Tabela dinâmica7"/>
  </pivotTables>
  <data>
    <tabular pivotCacheId="12">
      <items count="2">
        <i x="0" s="1"/>
        <i x="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Descrição_Ação" sourceName="Descrição Ação">
  <pivotTables>
    <pivotTable tabId="4" name="Tabela dinâmica4"/>
  </pivotTables>
  <data>
    <tabular pivotCacheId="11">
      <items count="15">
        <i x="4"/>
        <i x="9"/>
        <i x="2"/>
        <i x="3"/>
        <i x="0"/>
        <i x="7"/>
        <i x="5"/>
        <i x="1"/>
        <i x="8"/>
        <i x="10" s="1"/>
        <i x="6"/>
        <i x="12" nd="1"/>
        <i x="13" nd="1"/>
        <i x="14" nd="1"/>
        <i x="1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Categoria" sourceName="Categoria">
  <pivotTables>
    <pivotTable tabId="4" name="Tabela dinâmica2"/>
  </pivotTables>
  <data>
    <tabular pivotCacheId="11">
      <items count="2">
        <i x="0" s="1"/>
        <i x="1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ANO1" sourceName="ANO">
  <pivotTables>
    <pivotTable tabId="4" name="Tabela dinâmica3"/>
  </pivotTables>
  <data>
    <tabular pivotCacheId="11">
      <items count="9">
        <i x="8" s="1"/>
        <i x="0"/>
        <i x="1"/>
        <i x="2"/>
        <i x="3"/>
        <i x="4"/>
        <i x="5"/>
        <i x="6"/>
        <i x="7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Descrição_Ação1" sourceName="Descrição Ação">
  <pivotTables>
    <pivotTable tabId="4" name="Tabela dinâmica3"/>
  </pivotTables>
  <data>
    <tabular pivotCacheId="11">
      <items count="15">
        <i x="2" s="1"/>
        <i x="3" s="1"/>
        <i x="0" s="1"/>
        <i x="8" s="1"/>
        <i x="10" s="1"/>
        <i x="4" s="1" nd="1"/>
        <i x="12" s="1" nd="1"/>
        <i x="9" s="1" nd="1"/>
        <i x="13" s="1" nd="1"/>
        <i x="14" s="1" nd="1"/>
        <i x="7" s="1" nd="1"/>
        <i x="5" s="1" nd="1"/>
        <i x="1" s="1" nd="1"/>
        <i x="11" s="1" nd="1"/>
        <i x="6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Categoria_Despesas" sourceName="Categoria Despesas">
  <pivotTables>
    <pivotTable tabId="4" name="Tabela dinâmica3"/>
  </pivotTables>
  <data>
    <tabular pivotCacheId="11">
      <items count="3">
        <i x="0" s="1"/>
        <i x="2" s="1"/>
        <i x="1" s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Categoria1" sourceName="Categoria">
  <pivotTables>
    <pivotTable tabId="4" name="Tabela dinâmica3"/>
  </pivotTables>
  <data>
    <tabular pivotCacheId="11">
      <items count="2">
        <i x="0" s="1"/>
        <i x="1" s="1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Categoria2" sourceName="Categoria">
  <pivotTables>
    <pivotTable tabId="4" name="Tabela dinâmica5"/>
  </pivotTables>
  <data>
    <tabular pivotCacheId="11">
      <items count="2">
        <i x="0" s="1"/>
        <i x="1" s="1"/>
      </items>
    </tabular>
  </data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Descrição_Ação2" sourceName="Descrição Ação">
  <pivotTables>
    <pivotTable tabId="4" name="Tabela dinâmica8"/>
  </pivotTables>
  <data>
    <tabular pivotCacheId="11">
      <items count="15">
        <i x="4" s="1"/>
        <i x="9" s="1"/>
        <i x="2" s="1"/>
        <i x="3" s="1"/>
        <i x="0" s="1"/>
        <i x="7" s="1"/>
        <i x="5" s="1"/>
        <i x="1" s="1"/>
        <i x="8" s="1"/>
        <i x="10" s="1"/>
        <i x="6" s="1"/>
        <i x="12" s="1" nd="1"/>
        <i x="13" s="1" nd="1"/>
        <i x="14" s="1" nd="1"/>
        <i x="11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ANO" cache="SegmentaçãodeDados_ANO" caption="ANO" columnCount="8" rowHeight="225425"/>
  <slicer name="Descrição Ação" cache="SegmentaçãodeDados_Descrição_Ação" caption="Descrição Ação" columnCount="7" rowHeight="216000"/>
  <slicer name="Categoria" cache="SegmentaçãodeDados_Categoria" caption="Categoria" columnCount="2" rowHeight="180000"/>
  <slicer name="ANO 1" cache="SegmentaçãodeDados_ANO1" caption="ANO" columnCount="8" rowHeight="225425"/>
  <slicer name="Descrição Ação 1" cache="SegmentaçãodeDados_Descrição_Ação1" caption="Descrição Ação" columnCount="6" rowHeight="225425"/>
  <slicer name="Categoria Despesas" cache="SegmentaçãodeDados_Categoria_Despesas" caption="Categoria Despesas" columnCount="3" rowHeight="225425"/>
  <slicer name="Categoria 1" cache="SegmentaçãodeDados_Categoria1" caption="Categoria" columnCount="2" rowHeight="225425"/>
  <slicer name="Categoria 2" cache="SegmentaçãodeDados_Categoria2" caption="Categoria" columnCount="2" rowHeight="225425"/>
  <slicer name="Descrição Ação 2" cache="SegmentaçãodeDados_Descrição_Ação2" caption="Descrição Ação" columnCount="11" rowHeight="225425"/>
  <slicer name="ANO 2" cache="SegmentaçãodeDados_ANO2" caption="ANO" columnCount="9" rowHeight="225425"/>
  <slicer name="Categoria 3" cache="SegmentaçãodeDados_Categoria4" caption="Categoria" rowHeight="225425"/>
  <slicer name="Cat. Despesas" cache="SegmentaçãodeDados_Cat._Despesas" caption="Cat. Despesas" rowHeight="225425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ANO 4" cache="SegmentaçãodeDados_ANO3" caption="ANO" columnCount="9" rowHeight="225425"/>
  <slicer name="Categoria " cache="SegmentaçãodeDados_Categoria3" caption="Categoria " columnCount="2" rowHeight="225425"/>
  <slicer name="Ação Governo" cache="SegmentaçãodeDados_Ação_Governo" caption="Ação Governo" columnCount="5" rowHeight="225425"/>
</slicer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microsoft.com/office/2007/relationships/slicer" Target="../slicers/slicer1.xml"/><Relationship Id="rId5" Type="http://schemas.openxmlformats.org/officeDocument/2006/relationships/pivotTable" Target="../pivotTables/pivotTable5.xml"/><Relationship Id="rId10" Type="http://schemas.openxmlformats.org/officeDocument/2006/relationships/drawing" Target="../drawings/drawing2.xml"/><Relationship Id="rId4" Type="http://schemas.openxmlformats.org/officeDocument/2006/relationships/pivotTable" Target="../pivotTables/pivotTable4.xm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1.xml"/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Relationship Id="rId6" Type="http://schemas.microsoft.com/office/2007/relationships/slicer" Target="../slicers/slicer2.x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X25"/>
  <sheetViews>
    <sheetView showGridLines="0" showRowColHeaders="0" tabSelected="1" workbookViewId="0"/>
  </sheetViews>
  <sheetFormatPr defaultColWidth="0" defaultRowHeight="12.75" x14ac:dyDescent="0.2"/>
  <cols>
    <col min="1" max="24" width="9.140625" style="34" customWidth="1"/>
    <col min="25" max="16384" width="9.140625" style="34" hidden="1"/>
  </cols>
  <sheetData>
    <row r="1" spans="1:16" x14ac:dyDescent="0.2">
      <c r="A1" s="35"/>
    </row>
    <row r="8" spans="1:16" ht="13.5" thickBot="1" x14ac:dyDescent="0.25"/>
    <row r="9" spans="1:16" ht="64.5" thickTop="1" x14ac:dyDescent="1.05">
      <c r="H9" s="67" t="s">
        <v>201</v>
      </c>
      <c r="I9" s="68"/>
      <c r="J9" s="68"/>
      <c r="K9" s="68"/>
      <c r="L9" s="68"/>
      <c r="M9" s="68"/>
      <c r="N9" s="68"/>
      <c r="O9" s="68"/>
      <c r="P9" s="69"/>
    </row>
    <row r="10" spans="1:16" x14ac:dyDescent="0.2">
      <c r="H10" s="45"/>
      <c r="I10" s="46"/>
      <c r="J10" s="46"/>
      <c r="K10" s="46"/>
      <c r="L10" s="46"/>
      <c r="M10" s="46"/>
      <c r="N10" s="46"/>
      <c r="O10" s="46"/>
      <c r="P10" s="47"/>
    </row>
    <row r="11" spans="1:16" x14ac:dyDescent="0.2">
      <c r="H11" s="45"/>
      <c r="I11" s="46"/>
      <c r="J11" s="46"/>
      <c r="K11" s="46"/>
      <c r="L11" s="46"/>
      <c r="M11" s="46"/>
      <c r="N11" s="46"/>
      <c r="O11" s="46"/>
      <c r="P11" s="47"/>
    </row>
    <row r="12" spans="1:16" x14ac:dyDescent="0.2">
      <c r="H12" s="45"/>
      <c r="I12" s="46"/>
      <c r="J12" s="46"/>
      <c r="K12" s="46"/>
      <c r="L12" s="46"/>
      <c r="M12" s="46"/>
      <c r="N12" s="46"/>
      <c r="O12" s="46"/>
      <c r="P12" s="47"/>
    </row>
    <row r="13" spans="1:16" x14ac:dyDescent="0.2">
      <c r="H13" s="45"/>
      <c r="I13" s="46"/>
      <c r="J13" s="46"/>
      <c r="K13" s="46"/>
      <c r="L13" s="46"/>
      <c r="M13" s="46"/>
      <c r="N13" s="46"/>
      <c r="O13" s="46"/>
      <c r="P13" s="47"/>
    </row>
    <row r="14" spans="1:16" x14ac:dyDescent="0.2">
      <c r="H14" s="45"/>
      <c r="I14" s="46"/>
      <c r="J14" s="46"/>
      <c r="K14" s="46"/>
      <c r="L14" s="46"/>
      <c r="M14" s="46"/>
      <c r="N14" s="46"/>
      <c r="O14" s="46"/>
      <c r="P14" s="47"/>
    </row>
    <row r="15" spans="1:16" ht="25.5" x14ac:dyDescent="0.35">
      <c r="H15" s="45"/>
      <c r="I15" s="46"/>
      <c r="J15" s="46"/>
      <c r="K15" s="46"/>
      <c r="L15" s="65" t="s">
        <v>204</v>
      </c>
      <c r="M15" s="65"/>
      <c r="N15" s="65"/>
      <c r="O15" s="65"/>
      <c r="P15" s="66"/>
    </row>
    <row r="16" spans="1:16" x14ac:dyDescent="0.2">
      <c r="H16" s="45"/>
      <c r="I16" s="46"/>
      <c r="J16" s="46"/>
      <c r="K16" s="46"/>
      <c r="L16" s="46"/>
      <c r="M16" s="46"/>
      <c r="N16" s="46"/>
      <c r="O16" s="46"/>
      <c r="P16" s="47"/>
    </row>
    <row r="17" spans="8:16" x14ac:dyDescent="0.2">
      <c r="H17" s="45"/>
      <c r="I17" s="46"/>
      <c r="J17" s="46"/>
      <c r="K17" s="46"/>
      <c r="L17" s="46"/>
      <c r="M17" s="46"/>
      <c r="N17" s="46"/>
      <c r="O17" s="46"/>
      <c r="P17" s="47"/>
    </row>
    <row r="18" spans="8:16" ht="25.5" x14ac:dyDescent="0.35">
      <c r="H18" s="45"/>
      <c r="I18" s="46"/>
      <c r="J18" s="46"/>
      <c r="K18" s="46"/>
      <c r="L18" s="65" t="s">
        <v>205</v>
      </c>
      <c r="M18" s="65"/>
      <c r="N18" s="65"/>
      <c r="O18" s="65"/>
      <c r="P18" s="66"/>
    </row>
    <row r="19" spans="8:16" x14ac:dyDescent="0.2">
      <c r="H19" s="45"/>
      <c r="I19" s="46"/>
      <c r="J19" s="46"/>
      <c r="K19" s="46"/>
      <c r="L19" s="46"/>
      <c r="M19" s="46"/>
      <c r="N19" s="46"/>
      <c r="O19" s="46"/>
      <c r="P19" s="47"/>
    </row>
    <row r="20" spans="8:16" x14ac:dyDescent="0.2">
      <c r="H20" s="45"/>
      <c r="I20" s="46"/>
      <c r="J20" s="46"/>
      <c r="K20" s="46"/>
      <c r="L20" s="46"/>
      <c r="M20" s="46"/>
      <c r="N20" s="46"/>
      <c r="O20" s="46"/>
      <c r="P20" s="47"/>
    </row>
    <row r="21" spans="8:16" ht="25.5" x14ac:dyDescent="0.35">
      <c r="H21" s="45"/>
      <c r="I21" s="46"/>
      <c r="J21" s="46"/>
      <c r="K21" s="46"/>
      <c r="L21" s="65" t="s">
        <v>254</v>
      </c>
      <c r="M21" s="65"/>
      <c r="N21" s="65"/>
      <c r="O21" s="65"/>
      <c r="P21" s="66"/>
    </row>
    <row r="22" spans="8:16" x14ac:dyDescent="0.2">
      <c r="H22" s="45"/>
      <c r="I22" s="46"/>
      <c r="J22" s="46"/>
      <c r="K22" s="46"/>
      <c r="L22" s="46"/>
      <c r="M22" s="46"/>
      <c r="N22" s="46"/>
      <c r="O22" s="46"/>
      <c r="P22" s="47"/>
    </row>
    <row r="23" spans="8:16" x14ac:dyDescent="0.2">
      <c r="H23" s="45"/>
      <c r="I23" s="46"/>
      <c r="J23" s="46"/>
      <c r="K23" s="46"/>
      <c r="L23" s="46"/>
      <c r="M23" s="46"/>
      <c r="N23" s="46"/>
      <c r="O23" s="46"/>
      <c r="P23" s="47"/>
    </row>
    <row r="24" spans="8:16" ht="13.5" thickBot="1" x14ac:dyDescent="0.25">
      <c r="H24" s="48"/>
      <c r="I24" s="49"/>
      <c r="J24" s="49"/>
      <c r="K24" s="49"/>
      <c r="L24" s="49"/>
      <c r="M24" s="49"/>
      <c r="N24" s="49"/>
      <c r="O24" s="49"/>
      <c r="P24" s="50"/>
    </row>
    <row r="25" spans="8:16" ht="13.5" thickTop="1" x14ac:dyDescent="0.2"/>
  </sheetData>
  <mergeCells count="4">
    <mergeCell ref="L15:P15"/>
    <mergeCell ref="H9:P9"/>
    <mergeCell ref="L18:P18"/>
    <mergeCell ref="L21:P21"/>
  </mergeCells>
  <hyperlinks>
    <hyperlink ref="L18" location="'Gráficos Provisão'!A1" display="Provisão 2010-2018"/>
    <hyperlink ref="L21" location="Tendência!A1" display="Tendência"/>
    <hyperlink ref="L15" location="'Gráficos Despesas'!A1" display="Despesas 2010-2018"/>
    <hyperlink ref="H9:O9" location="Menu!A1" display="Painel Financeiro"/>
    <hyperlink ref="L15:O15" location="'Receitas vs Despesas'!A1" display="Receitas x  Despesas"/>
    <hyperlink ref="L15:P15" location="'Gráficos Despesas'!A1" display="Despesas 2010-2018"/>
    <hyperlink ref="L21:P21" location="Performance!A1" display="Performance (Em elaboração)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AR245"/>
  <sheetViews>
    <sheetView showGridLines="0" showRowColHeaders="0" zoomScaleNormal="100" workbookViewId="0"/>
  </sheetViews>
  <sheetFormatPr defaultRowHeight="12.75" customHeight="1" zeroHeight="1" x14ac:dyDescent="0.2"/>
  <cols>
    <col min="1" max="1" width="18.7109375" bestFit="1" customWidth="1"/>
    <col min="2" max="2" width="18.7109375" customWidth="1"/>
    <col min="3" max="3" width="20.140625" customWidth="1"/>
    <col min="4" max="9" width="9.140625" customWidth="1"/>
    <col min="10" max="10" width="9.140625" bestFit="1" customWidth="1"/>
    <col min="11" max="11" width="11.140625" bestFit="1" customWidth="1"/>
    <col min="12" max="13" width="9.140625" bestFit="1" customWidth="1"/>
    <col min="14" max="15" width="9.140625" customWidth="1"/>
    <col min="16" max="16" width="18.7109375" customWidth="1"/>
    <col min="17" max="17" width="20.140625" customWidth="1"/>
    <col min="18" max="18" width="12.28515625" customWidth="1"/>
    <col min="19" max="19" width="11.140625" customWidth="1"/>
    <col min="20" max="24" width="9.140625" customWidth="1"/>
    <col min="25" max="25" width="11.140625" customWidth="1"/>
    <col min="27" max="27" width="18.7109375" customWidth="1"/>
    <col min="28" max="28" width="23.140625" customWidth="1"/>
    <col min="29" max="30" width="7.5703125" customWidth="1"/>
    <col min="31" max="31" width="11.140625" customWidth="1"/>
    <col min="32" max="33" width="7.5703125" customWidth="1"/>
    <col min="34" max="34" width="18.7109375" customWidth="1"/>
    <col min="35" max="35" width="14.7109375" customWidth="1"/>
    <col min="36" max="36" width="7.5703125" customWidth="1"/>
    <col min="37" max="37" width="11.140625" customWidth="1"/>
    <col min="38" max="38" width="7.5703125" customWidth="1"/>
    <col min="39" max="39" width="11.140625" customWidth="1"/>
    <col min="40" max="41" width="11" customWidth="1"/>
    <col min="42" max="43" width="12" customWidth="1"/>
    <col min="44" max="44" width="6.5703125" customWidth="1"/>
    <col min="45" max="45" width="28.28515625" customWidth="1"/>
    <col min="46" max="46" width="11.140625" customWidth="1"/>
    <col min="47" max="47" width="18.7109375" customWidth="1"/>
    <col min="48" max="48" width="20.140625" customWidth="1"/>
    <col min="49" max="50" width="11.140625" customWidth="1"/>
    <col min="51" max="51" width="10.140625" customWidth="1"/>
    <col min="52" max="52" width="7" customWidth="1"/>
    <col min="53" max="53" width="6.5703125" customWidth="1"/>
    <col min="54" max="57" width="7.5703125" customWidth="1"/>
    <col min="58" max="59" width="6.5703125" customWidth="1"/>
    <col min="60" max="63" width="7.5703125" customWidth="1"/>
    <col min="65" max="65" width="10.140625" bestFit="1" customWidth="1"/>
    <col min="66" max="66" width="7" customWidth="1"/>
    <col min="67" max="67" width="7.5703125" customWidth="1"/>
    <col min="68" max="68" width="6.5703125" customWidth="1"/>
    <col min="69" max="77" width="7.5703125" customWidth="1"/>
    <col min="78" max="78" width="9.140625" customWidth="1"/>
    <col min="79" max="79" width="10.140625" customWidth="1"/>
    <col min="80" max="80" width="7" customWidth="1"/>
    <col min="81" max="91" width="7.5703125" customWidth="1"/>
    <col min="92" max="92" width="9.140625" customWidth="1"/>
    <col min="93" max="93" width="10.140625" customWidth="1"/>
    <col min="94" max="106" width="7.5703125" customWidth="1"/>
    <col min="107" max="107" width="10.140625" bestFit="1" customWidth="1"/>
    <col min="108" max="108" width="7" customWidth="1"/>
    <col min="109" max="109" width="6.5703125" customWidth="1"/>
    <col min="110" max="119" width="7.5703125" customWidth="1"/>
    <col min="120" max="120" width="10.140625" bestFit="1" customWidth="1"/>
    <col min="121" max="121" width="7" customWidth="1"/>
    <col min="122" max="125" width="6.5703125" customWidth="1"/>
    <col min="126" max="133" width="7.5703125" customWidth="1"/>
    <col min="134" max="134" width="10.140625" bestFit="1" customWidth="1"/>
    <col min="135" max="135" width="11.140625" bestFit="1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spans="2:44" x14ac:dyDescent="0.2">
      <c r="AB33" s="10" t="s">
        <v>166</v>
      </c>
      <c r="AC33" s="23">
        <f>SUM($AC$34:$AC$42)</f>
        <v>38.427189869999999</v>
      </c>
      <c r="AG33" s="10" t="str">
        <f>$B$52</f>
        <v>Correntes</v>
      </c>
      <c r="AH33" s="10" t="s">
        <v>166</v>
      </c>
      <c r="AI33" s="23">
        <f>SUM($AI$34:$AI$42)</f>
        <v>23.595772220000001</v>
      </c>
      <c r="AN33" s="10"/>
      <c r="AO33" s="10" t="s">
        <v>166</v>
      </c>
      <c r="AP33" s="28">
        <f>SUM($AP$34:$AP$44)</f>
        <v>38.427189869999992</v>
      </c>
    </row>
    <row r="34" spans="2:44" x14ac:dyDescent="0.2">
      <c r="AB34">
        <v>2010</v>
      </c>
      <c r="AC34" s="22">
        <f>SUMIF('Base Despesas'!$B:$B,'Gráficos Despesas'!$AB34,'Base Despesas'!$Q:$Q)/1000000</f>
        <v>2.8396431200000007</v>
      </c>
      <c r="AD34" s="24">
        <f>AC33-AC34</f>
        <v>35.587546750000001</v>
      </c>
      <c r="AE34" s="12">
        <f t="shared" ref="AE34:AE41" si="0">AC34/$AC$33</f>
        <v>7.3896715570578378E-2</v>
      </c>
      <c r="AH34">
        <v>2010</v>
      </c>
      <c r="AI34" s="22">
        <f>SUMIF('Base Despesas'!$D:$D,'Gráficos Despesas'!$AH34&amp;'Gráficos Despesas'!$AG$33,'Base Despesas'!$Q:$Q)/1000000</f>
        <v>1.7663176600000003</v>
      </c>
      <c r="AJ34" s="24">
        <f>AI33-AI34</f>
        <v>21.829454560000002</v>
      </c>
      <c r="AK34" s="12">
        <f t="shared" ref="AK34:AK42" si="1">AI34/$AI$33</f>
        <v>7.4857378835978622E-2</v>
      </c>
      <c r="AN34" s="22"/>
      <c r="AO34" s="20" t="s">
        <v>184</v>
      </c>
      <c r="AP34" s="22">
        <f>SUMIF('Base Despesas'!$I:$I,'Gráficos Despesas'!$AO34,'Base Despesas'!$Q:$Q)/1000000</f>
        <v>20.962374969999995</v>
      </c>
      <c r="AQ34" s="24">
        <f>AP33-AP34</f>
        <v>17.464814899999997</v>
      </c>
      <c r="AR34" s="12">
        <f>AP34/$AP$33</f>
        <v>0.54550892326282929</v>
      </c>
    </row>
    <row r="35" spans="2:44" x14ac:dyDescent="0.2">
      <c r="AB35">
        <v>2011</v>
      </c>
      <c r="AC35" s="22">
        <f>SUMIF('Base Despesas'!$B:$B,'Gráficos Despesas'!$AB35,'Base Despesas'!$Q:$Q)/1000000</f>
        <v>8.4076767600000011</v>
      </c>
      <c r="AD35" s="24">
        <f>AD34-AC35</f>
        <v>27.17986999</v>
      </c>
      <c r="AE35" s="12">
        <f t="shared" si="0"/>
        <v>0.21879499355647267</v>
      </c>
      <c r="AH35">
        <v>2011</v>
      </c>
      <c r="AI35" s="22">
        <f>SUMIF('Base Despesas'!$D:$D,'Gráficos Despesas'!$AH35&amp;'Gráficos Despesas'!$AG$33,'Base Despesas'!$Q:$Q)/1000000</f>
        <v>3.3159512000000002</v>
      </c>
      <c r="AJ35" s="24">
        <f t="shared" ref="AJ35:AJ41" si="2">AJ34-AI35</f>
        <v>18.513503360000001</v>
      </c>
      <c r="AK35" s="12">
        <f t="shared" si="1"/>
        <v>0.14053158205983055</v>
      </c>
      <c r="AO35" s="20" t="s">
        <v>183</v>
      </c>
      <c r="AP35" s="22">
        <f>SUMIF('Base Despesas'!$I:$I,'Gráficos Despesas'!$AO35,'Base Despesas'!$Q:$Q)/1000000</f>
        <v>5.6246918299999997</v>
      </c>
      <c r="AQ35" s="24">
        <f>AQ34-AP35</f>
        <v>11.840123069999997</v>
      </c>
      <c r="AR35" s="12">
        <f t="shared" ref="AR35:AR44" si="3">AP35/$AP$33</f>
        <v>0.146372707685065</v>
      </c>
    </row>
    <row r="36" spans="2:44" x14ac:dyDescent="0.2">
      <c r="AB36">
        <v>2012</v>
      </c>
      <c r="AC36" s="22">
        <f>SUMIF('Base Despesas'!$B:$B,'Gráficos Despesas'!$AB36,'Base Despesas'!$Q:$Q)/1000000</f>
        <v>5.0875084699999995</v>
      </c>
      <c r="AD36" s="24">
        <f t="shared" ref="AD36:AD41" si="4">AD35-AC36</f>
        <v>22.092361520000001</v>
      </c>
      <c r="AE36" s="12">
        <f t="shared" si="0"/>
        <v>0.132393455967276</v>
      </c>
      <c r="AH36">
        <v>2012</v>
      </c>
      <c r="AI36" s="22">
        <f>SUMIF('Base Despesas'!$D:$D,'Gráficos Despesas'!$AH36&amp;'Gráficos Despesas'!$AG$33,'Base Despesas'!$Q:$Q)/1000000</f>
        <v>2.6624846400000006</v>
      </c>
      <c r="AJ36" s="24">
        <f t="shared" si="2"/>
        <v>15.851018720000001</v>
      </c>
      <c r="AK36" s="12">
        <f t="shared" si="1"/>
        <v>0.11283735981072293</v>
      </c>
      <c r="AO36" s="20" t="s">
        <v>180</v>
      </c>
      <c r="AP36" s="22">
        <f>SUMIF('Base Despesas'!$I:$I,'Gráficos Despesas'!$AO36,'Base Despesas'!$Q:$Q)/1000000</f>
        <v>4.3380743200000005</v>
      </c>
      <c r="AQ36" s="24">
        <f t="shared" ref="AQ36:AQ44" si="5">AQ35-AP36</f>
        <v>7.5020487499999966</v>
      </c>
      <c r="AR36" s="12">
        <f t="shared" si="3"/>
        <v>0.11289075091558344</v>
      </c>
    </row>
    <row r="37" spans="2:44" x14ac:dyDescent="0.2">
      <c r="AB37">
        <v>2013</v>
      </c>
      <c r="AC37" s="22">
        <f>SUMIF('Base Despesas'!$B:$B,'Gráficos Despesas'!$AB37,'Base Despesas'!$Q:$Q)/1000000</f>
        <v>7.8948573999999994</v>
      </c>
      <c r="AD37" s="24">
        <f t="shared" si="4"/>
        <v>14.197504120000001</v>
      </c>
      <c r="AE37" s="12">
        <f t="shared" si="0"/>
        <v>0.20544977206786313</v>
      </c>
      <c r="AH37">
        <v>2013</v>
      </c>
      <c r="AI37" s="22">
        <f>SUMIF('Base Despesas'!$D:$D,'Gráficos Despesas'!$AH37&amp;'Gráficos Despesas'!$AG$33,'Base Despesas'!$Q:$Q)/1000000</f>
        <v>3.7908601500000012</v>
      </c>
      <c r="AJ37" s="24">
        <f t="shared" si="2"/>
        <v>12.060158569999999</v>
      </c>
      <c r="AK37" s="12">
        <f t="shared" si="1"/>
        <v>0.16065844824467462</v>
      </c>
      <c r="AO37" s="20" t="s">
        <v>178</v>
      </c>
      <c r="AP37" s="22">
        <f>SUMIF('Base Despesas'!$I:$I,'Gráficos Despesas'!$AO37,'Base Despesas'!$Q:$Q)/1000000</f>
        <v>3.4853223199999994</v>
      </c>
      <c r="AQ37" s="24">
        <f t="shared" si="5"/>
        <v>4.0167264299999967</v>
      </c>
      <c r="AR37" s="12">
        <f t="shared" si="3"/>
        <v>9.0699380615416311E-2</v>
      </c>
    </row>
    <row r="38" spans="2:44" x14ac:dyDescent="0.2">
      <c r="AB38">
        <v>2014</v>
      </c>
      <c r="AC38" s="22">
        <f>SUMIF('Base Despesas'!$B:$B,'Gráficos Despesas'!$AB38,'Base Despesas'!$Q:$Q)/1000000</f>
        <v>5.7374785300000006</v>
      </c>
      <c r="AD38" s="24">
        <f t="shared" si="4"/>
        <v>8.4600255900000008</v>
      </c>
      <c r="AE38" s="12">
        <f t="shared" si="0"/>
        <v>0.14930778309342974</v>
      </c>
      <c r="AH38">
        <v>2014</v>
      </c>
      <c r="AI38" s="22">
        <f>SUMIF('Base Despesas'!$D:$D,'Gráficos Despesas'!$AH38&amp;'Gráficos Despesas'!$AG$33,'Base Despesas'!$Q:$Q)/1000000</f>
        <v>3.9777293199999995</v>
      </c>
      <c r="AJ38" s="24">
        <f t="shared" si="2"/>
        <v>8.0824292499999988</v>
      </c>
      <c r="AK38" s="12">
        <f t="shared" si="1"/>
        <v>0.16857805215751481</v>
      </c>
      <c r="AO38" s="20" t="s">
        <v>186</v>
      </c>
      <c r="AP38" s="22">
        <f>SUMIF('Base Despesas'!$I:$I,'Gráficos Despesas'!$AO38,'Base Despesas'!$Q:$Q)/1000000</f>
        <v>2.3823360700000005</v>
      </c>
      <c r="AQ38" s="24">
        <f t="shared" si="5"/>
        <v>1.6343903599999963</v>
      </c>
      <c r="AR38" s="12">
        <f t="shared" si="3"/>
        <v>6.1996104270426601E-2</v>
      </c>
    </row>
    <row r="39" spans="2:44" x14ac:dyDescent="0.2">
      <c r="AB39">
        <v>2015</v>
      </c>
      <c r="AC39" s="22">
        <f>SUMIF('Base Despesas'!$B:$B,'Gráficos Despesas'!$AB39,'Base Despesas'!$Q:$Q)/1000000</f>
        <v>2.05656119</v>
      </c>
      <c r="AD39" s="24">
        <f t="shared" si="4"/>
        <v>6.4034644000000007</v>
      </c>
      <c r="AE39" s="12">
        <f t="shared" si="0"/>
        <v>5.3518386250917392E-2</v>
      </c>
      <c r="AH39">
        <v>2015</v>
      </c>
      <c r="AI39" s="22">
        <f>SUMIF('Base Despesas'!$D:$D,'Gráficos Despesas'!$AH39&amp;'Gráficos Despesas'!$AG$33,'Base Despesas'!$Q:$Q)/1000000</f>
        <v>2.0172749700000003</v>
      </c>
      <c r="AJ39" s="24">
        <f t="shared" si="2"/>
        <v>6.065154279999998</v>
      </c>
      <c r="AK39" s="12">
        <f t="shared" si="1"/>
        <v>8.5493068469704031E-2</v>
      </c>
      <c r="AO39" s="20" t="s">
        <v>179</v>
      </c>
      <c r="AP39" s="22">
        <f>SUMIF('Base Despesas'!$I:$I,'Gráficos Despesas'!$AO39,'Base Despesas'!$Q:$Q)/1000000</f>
        <v>0.48869991000000013</v>
      </c>
      <c r="AQ39" s="24">
        <f t="shared" si="5"/>
        <v>1.145690449999996</v>
      </c>
      <c r="AR39" s="12">
        <f t="shared" si="3"/>
        <v>1.271755524287054E-2</v>
      </c>
    </row>
    <row r="40" spans="2:44" x14ac:dyDescent="0.2">
      <c r="AB40">
        <v>2016</v>
      </c>
      <c r="AC40" s="22">
        <f>SUMIF('Base Despesas'!$B:$B,'Gráficos Despesas'!$AB40,'Base Despesas'!$Q:$Q)/1000000</f>
        <v>2.7722365999999998</v>
      </c>
      <c r="AD40" s="24">
        <f t="shared" si="4"/>
        <v>3.6312278000000009</v>
      </c>
      <c r="AE40" s="12">
        <f t="shared" si="0"/>
        <v>7.2142579495886511E-2</v>
      </c>
      <c r="AH40">
        <v>2016</v>
      </c>
      <c r="AI40" s="22">
        <f>SUMIF('Base Despesas'!$D:$D,'Gráficos Despesas'!$AH40&amp;'Gráficos Despesas'!$AG$33,'Base Despesas'!$Q:$Q)/1000000</f>
        <v>2.5590418399999995</v>
      </c>
      <c r="AJ40" s="24">
        <f t="shared" si="2"/>
        <v>3.5061124399999986</v>
      </c>
      <c r="AK40" s="12">
        <f t="shared" si="1"/>
        <v>0.10845340496340829</v>
      </c>
      <c r="AO40" s="20" t="s">
        <v>176</v>
      </c>
      <c r="AP40" s="22">
        <f>SUMIF('Base Despesas'!$I:$I,'Gráficos Despesas'!$AO40,'Base Despesas'!$Q:$Q)/1000000</f>
        <v>0.37943900000000003</v>
      </c>
      <c r="AQ40" s="24">
        <f t="shared" si="5"/>
        <v>0.76625144999999595</v>
      </c>
      <c r="AR40" s="12">
        <f t="shared" si="3"/>
        <v>9.8742323152863978E-3</v>
      </c>
    </row>
    <row r="41" spans="2:44" x14ac:dyDescent="0.2">
      <c r="AB41">
        <v>2017</v>
      </c>
      <c r="AC41" s="22">
        <f>SUMIF('Base Despesas'!$B:$B,'Gráficos Despesas'!$AB41,'Base Despesas'!$Q:$Q)/1000000</f>
        <v>2.7748550999999986</v>
      </c>
      <c r="AD41" s="24">
        <f t="shared" si="4"/>
        <v>0.85637270000000232</v>
      </c>
      <c r="AE41" s="12">
        <f t="shared" si="0"/>
        <v>7.2210721350881815E-2</v>
      </c>
      <c r="AH41">
        <v>2017</v>
      </c>
      <c r="AI41" s="22">
        <f>SUMIF('Base Despesas'!$D:$D,'Gráficos Despesas'!$AH41&amp;'Gráficos Despesas'!$AG$33,'Base Despesas'!$Q:$Q)/1000000</f>
        <v>2.6715985399999989</v>
      </c>
      <c r="AJ41" s="24">
        <f t="shared" si="2"/>
        <v>0.8345138999999997</v>
      </c>
      <c r="AK41" s="12">
        <f t="shared" si="1"/>
        <v>0.11322361120843193</v>
      </c>
      <c r="AO41" s="20" t="s">
        <v>181</v>
      </c>
      <c r="AP41" s="22">
        <f>SUMIF('Base Despesas'!$I:$I,'Gráficos Despesas'!$AO41,'Base Despesas'!$Q:$Q)/1000000</f>
        <v>0.32352665000000003</v>
      </c>
      <c r="AQ41" s="24">
        <f t="shared" si="5"/>
        <v>0.44272479999999592</v>
      </c>
      <c r="AR41" s="12">
        <f t="shared" si="3"/>
        <v>8.4192117897378821E-3</v>
      </c>
    </row>
    <row r="42" spans="2:44" x14ac:dyDescent="0.2">
      <c r="AB42">
        <v>2018</v>
      </c>
      <c r="AC42" s="22">
        <f>SUMIF('Base Despesas'!$B:$B,'Gráficos Despesas'!$AB42,'Base Despesas'!$Q:$Q)/1000000</f>
        <v>0.8563727000000001</v>
      </c>
      <c r="AD42" s="24">
        <f t="shared" ref="AD42" si="6">AD41-AC42</f>
        <v>2.2204460492503131E-15</v>
      </c>
      <c r="AE42" s="12">
        <f t="shared" ref="AE42" si="7">AC42/$AC$33</f>
        <v>2.2285592646694365E-2</v>
      </c>
      <c r="AH42">
        <v>2018</v>
      </c>
      <c r="AI42" s="22">
        <f>SUMIF('Base Despesas'!$D:$D,'Gráficos Despesas'!$AH42&amp;'Gráficos Despesas'!$AG$33,'Base Despesas'!$Q:$Q)/1000000</f>
        <v>0.83451390000000003</v>
      </c>
      <c r="AK42" s="12">
        <f t="shared" si="1"/>
        <v>3.53670942497342E-2</v>
      </c>
      <c r="AO42" s="20" t="s">
        <v>182</v>
      </c>
      <c r="AP42" s="22">
        <f>SUMIF('Base Despesas'!$I:$I,'Gráficos Despesas'!$AO42,'Base Despesas'!$Q:$Q)/1000000</f>
        <v>0.22196737</v>
      </c>
      <c r="AQ42" s="24">
        <f t="shared" si="5"/>
        <v>0.22075742999999592</v>
      </c>
      <c r="AR42" s="12">
        <f t="shared" si="3"/>
        <v>5.7763102311389506E-3</v>
      </c>
    </row>
    <row r="43" spans="2:44" x14ac:dyDescent="0.2">
      <c r="AO43" s="20" t="s">
        <v>185</v>
      </c>
      <c r="AP43" s="22">
        <f>SUMIF('Base Despesas'!$I:$I,'Gráficos Despesas'!$AO43,'Base Despesas'!$Q:$Q)/1000000</f>
        <v>0.19556952999999999</v>
      </c>
      <c r="AQ43" s="24">
        <f t="shared" si="5"/>
        <v>2.5187899999995933E-2</v>
      </c>
      <c r="AR43" s="12">
        <f t="shared" si="3"/>
        <v>5.0893528946981525E-3</v>
      </c>
    </row>
    <row r="44" spans="2:44" x14ac:dyDescent="0.2">
      <c r="AO44" s="20" t="s">
        <v>177</v>
      </c>
      <c r="AP44" s="22">
        <f>SUMIF('Base Despesas'!$I:$I,'Gráficos Despesas'!$AO44,'Base Despesas'!$Q:$Q)/1000000</f>
        <v>2.5187899999999999E-2</v>
      </c>
      <c r="AQ44" s="24">
        <f t="shared" si="5"/>
        <v>-4.0661918276896358E-15</v>
      </c>
      <c r="AR44" s="12">
        <f t="shared" si="3"/>
        <v>6.554707769475521E-4</v>
      </c>
    </row>
    <row r="45" spans="2:44" x14ac:dyDescent="0.2">
      <c r="AB45" s="11" t="s">
        <v>163</v>
      </c>
      <c r="AC45" s="11">
        <v>2010</v>
      </c>
      <c r="AD45" s="11">
        <v>2011</v>
      </c>
      <c r="AE45" s="11">
        <v>2012</v>
      </c>
      <c r="AF45" s="11">
        <v>2013</v>
      </c>
      <c r="AG45" s="11">
        <v>2014</v>
      </c>
      <c r="AH45" s="11">
        <v>2015</v>
      </c>
      <c r="AI45" s="11">
        <v>2016</v>
      </c>
      <c r="AJ45" s="10">
        <v>2017</v>
      </c>
      <c r="AK45" s="10">
        <v>2018</v>
      </c>
    </row>
    <row r="46" spans="2:44" x14ac:dyDescent="0.2">
      <c r="B46" s="10"/>
      <c r="C46" s="10"/>
      <c r="AB46" s="15" t="s">
        <v>130</v>
      </c>
      <c r="AC46" s="16">
        <f>SUMIF('Base Despesas'!$B:$B,'Gráficos Despesas'!AC45,'Base Despesas'!$Q:$Q)/1000000</f>
        <v>2.8396431200000007</v>
      </c>
      <c r="AD46" s="16">
        <f>SUMIF('Base Despesas'!$B:$B,'Gráficos Despesas'!AD45,'Base Despesas'!$Q:$Q)/1000000</f>
        <v>8.4076767600000011</v>
      </c>
      <c r="AE46" s="16">
        <f>SUMIF('Base Despesas'!$B:$B,'Gráficos Despesas'!AE45,'Base Despesas'!$Q:$Q)/1000000</f>
        <v>5.0875084699999995</v>
      </c>
      <c r="AF46" s="16">
        <f>SUMIF('Base Despesas'!$B:$B,'Gráficos Despesas'!AF45,'Base Despesas'!$Q:$Q)/1000000</f>
        <v>7.8948573999999994</v>
      </c>
      <c r="AG46" s="16">
        <f>SUMIF('Base Despesas'!$B:$B,'Gráficos Despesas'!AG45,'Base Despesas'!$Q:$Q)/1000000</f>
        <v>5.7374785300000006</v>
      </c>
      <c r="AH46" s="16">
        <f>SUMIF('Base Despesas'!$B:$B,'Gráficos Despesas'!AH45,'Base Despesas'!$Q:$Q)/1000000</f>
        <v>2.05656119</v>
      </c>
      <c r="AI46" s="16">
        <f>SUMIF('Base Despesas'!$B:$B,'Gráficos Despesas'!AI45,'Base Despesas'!$Q:$Q)/1000000</f>
        <v>2.7722365999999998</v>
      </c>
      <c r="AJ46" s="16">
        <f>SUMIF('Base Despesas'!$B:$B,'Gráficos Despesas'!AJ45,'Base Despesas'!$Q:$Q)/1000000</f>
        <v>2.7748550999999986</v>
      </c>
      <c r="AK46" s="16">
        <f>SUMIF('Base Despesas'!$B:$B,'Gráficos Despesas'!AK45,'Base Despesas'!$Q:$Q)/1000000</f>
        <v>0.8563727000000001</v>
      </c>
    </row>
    <row r="47" spans="2:44" x14ac:dyDescent="0.2">
      <c r="AB47" s="14" t="s">
        <v>164</v>
      </c>
      <c r="AC47" s="13"/>
      <c r="AD47" s="13">
        <f>AD46/AC46-1</f>
        <v>1.9608216260640523</v>
      </c>
      <c r="AE47" s="13">
        <f t="shared" ref="AE47:AJ47" si="8">AE46/AD46-1</f>
        <v>-0.39489723318050118</v>
      </c>
      <c r="AF47" s="13">
        <f t="shared" si="8"/>
        <v>0.5518121388012156</v>
      </c>
      <c r="AG47" s="13">
        <f t="shared" si="8"/>
        <v>-0.27326381727933413</v>
      </c>
      <c r="AH47" s="13">
        <f t="shared" si="8"/>
        <v>-0.64155662121492951</v>
      </c>
      <c r="AI47" s="13">
        <f t="shared" si="8"/>
        <v>0.3479961663576856</v>
      </c>
      <c r="AJ47" s="13">
        <f t="shared" si="8"/>
        <v>9.4454419943756918E-4</v>
      </c>
      <c r="AK47" s="13">
        <f>AK46/AJ46-1</f>
        <v>-0.69138111031455285</v>
      </c>
    </row>
    <row r="48" spans="2:44" ht="12.75" customHeight="1" x14ac:dyDescent="0.2"/>
    <row r="49" spans="1:44" ht="12.75" customHeight="1" x14ac:dyDescent="0.2"/>
    <row r="50" spans="1:44" ht="12.75" customHeight="1" x14ac:dyDescent="0.2"/>
    <row r="51" spans="1:44" ht="12.75" customHeight="1" x14ac:dyDescent="0.2"/>
    <row r="52" spans="1:44" x14ac:dyDescent="0.2">
      <c r="A52" s="10" t="s">
        <v>170</v>
      </c>
      <c r="B52" s="26" t="s">
        <v>188</v>
      </c>
      <c r="C52" s="27" t="str">
        <f>"Despesas"&amp;" "&amp;B52&amp;"  2010-2018"&amp; "                                                                                                         (R$ MM)"</f>
        <v>Despesas Correntes  2010-2018                                                                                                         (R$ MM)</v>
      </c>
    </row>
    <row r="53" spans="1:44" x14ac:dyDescent="0.2">
      <c r="AB53" s="11" t="s">
        <v>163</v>
      </c>
      <c r="AC53" s="11">
        <v>2010</v>
      </c>
      <c r="AD53" s="11">
        <v>2011</v>
      </c>
      <c r="AE53" s="11">
        <v>2012</v>
      </c>
      <c r="AF53" s="11">
        <v>2013</v>
      </c>
      <c r="AG53" s="11">
        <v>2014</v>
      </c>
      <c r="AH53" s="11">
        <v>2015</v>
      </c>
      <c r="AI53" s="11">
        <v>2016</v>
      </c>
      <c r="AJ53" s="10">
        <v>2017</v>
      </c>
      <c r="AK53" s="10">
        <v>2018</v>
      </c>
      <c r="AL53" s="20" t="s">
        <v>166</v>
      </c>
    </row>
    <row r="54" spans="1:44" x14ac:dyDescent="0.2">
      <c r="AB54" s="15" t="s">
        <v>154</v>
      </c>
      <c r="AC54" s="16">
        <f>SUMIF('Base Despesas'!$D:$D,'Gráficos Despesas'!AC$53&amp;'Gráficos Despesas'!$AB54,'Base Despesas'!$Q:$Q)/1000000</f>
        <v>1.07332546</v>
      </c>
      <c r="AD54" s="16">
        <f>SUMIF('Base Despesas'!$D:$D,'Gráficos Despesas'!AD$53&amp;'Gráficos Despesas'!$AB54,'Base Despesas'!$Q:$Q)/1000000</f>
        <v>5.0917255599999995</v>
      </c>
      <c r="AE54" s="16">
        <f>SUMIF('Base Despesas'!$D:$D,'Gráficos Despesas'!AE$53&amp;'Gráficos Despesas'!$AB54,'Base Despesas'!$Q:$Q)/1000000</f>
        <v>2.4250238300000002</v>
      </c>
      <c r="AF54" s="16">
        <f>SUMIF('Base Despesas'!$D:$D,'Gráficos Despesas'!AF$53&amp;'Gráficos Despesas'!$AB54,'Base Despesas'!$Q:$Q)/1000000</f>
        <v>4.1039972499999999</v>
      </c>
      <c r="AG54" s="16">
        <f>SUMIF('Base Despesas'!$D:$D,'Gráficos Despesas'!AG$53&amp;'Gráficos Despesas'!$AB54,'Base Despesas'!$Q:$Q)/1000000</f>
        <v>1.7597492100000001</v>
      </c>
      <c r="AH54" s="16">
        <f>SUMIF('Base Despesas'!$D:$D,'Gráficos Despesas'!AH$53&amp;'Gráficos Despesas'!$AB54,'Base Despesas'!$Q:$Q)/1000000</f>
        <v>3.9286220000000004E-2</v>
      </c>
      <c r="AI54" s="16">
        <f>SUMIF('Base Despesas'!$D:$D,'Gráficos Despesas'!AI$53&amp;'Gráficos Despesas'!$AB54,'Base Despesas'!$Q:$Q)/1000000</f>
        <v>0.21319475999999998</v>
      </c>
      <c r="AJ54" s="16">
        <f>SUMIF('Base Despesas'!$D:$D,'Gráficos Despesas'!AJ$53&amp;'Gráficos Despesas'!$AB54,'Base Despesas'!$Q:$Q)/1000000</f>
        <v>0.10325656000000001</v>
      </c>
      <c r="AK54" s="16">
        <f>SUMIF('Base Despesas'!$D:$D,'Gráficos Despesas'!AK$53&amp;'Gráficos Despesas'!$AB54,'Base Despesas'!$Q:$Q)/1000000</f>
        <v>2.1858799999999998E-2</v>
      </c>
      <c r="AL54" s="17">
        <f>SUM(AC54:AK54)</f>
        <v>14.831417650000001</v>
      </c>
    </row>
    <row r="55" spans="1:44" x14ac:dyDescent="0.2">
      <c r="AB55" s="15" t="s">
        <v>153</v>
      </c>
      <c r="AC55" s="16">
        <f>SUMIF('Base Despesas'!$D:$D,'Gráficos Despesas'!AC$53&amp;'Gráficos Despesas'!$AB55,'Base Despesas'!$Q:$Q)/1000000</f>
        <v>1.7663176600000003</v>
      </c>
      <c r="AD55" s="16">
        <f>SUMIF('Base Despesas'!$D:$D,'Gráficos Despesas'!AD$53&amp;'Gráficos Despesas'!$AB55,'Base Despesas'!$Q:$Q)/1000000</f>
        <v>3.3159512000000002</v>
      </c>
      <c r="AE55" s="16">
        <f>SUMIF('Base Despesas'!$D:$D,'Gráficos Despesas'!AE$53&amp;'Gráficos Despesas'!$AB55,'Base Despesas'!$Q:$Q)/1000000</f>
        <v>2.6624846400000006</v>
      </c>
      <c r="AF55" s="16">
        <f>SUMIF('Base Despesas'!$D:$D,'Gráficos Despesas'!AF$53&amp;'Gráficos Despesas'!$AB55,'Base Despesas'!$Q:$Q)/1000000</f>
        <v>3.7908601500000012</v>
      </c>
      <c r="AG55" s="16">
        <f>SUMIF('Base Despesas'!$D:$D,'Gráficos Despesas'!AG$53&amp;'Gráficos Despesas'!$AB55,'Base Despesas'!$Q:$Q)/1000000</f>
        <v>3.9777293199999995</v>
      </c>
      <c r="AH55" s="16">
        <f>SUMIF('Base Despesas'!$D:$D,'Gráficos Despesas'!AH$53&amp;'Gráficos Despesas'!$AB55,'Base Despesas'!$Q:$Q)/1000000</f>
        <v>2.0172749700000003</v>
      </c>
      <c r="AI55" s="16">
        <f>SUMIF('Base Despesas'!$D:$D,'Gráficos Despesas'!AI$53&amp;'Gráficos Despesas'!$AB55,'Base Despesas'!$Q:$Q)/1000000</f>
        <v>2.5590418399999995</v>
      </c>
      <c r="AJ55" s="16">
        <f>SUMIF('Base Despesas'!$D:$D,'Gráficos Despesas'!AJ$53&amp;'Gráficos Despesas'!$AB55,'Base Despesas'!$Q:$Q)/1000000</f>
        <v>2.6715985399999989</v>
      </c>
      <c r="AK55" s="16">
        <f>SUMIF('Base Despesas'!$D:$D,'Gráficos Despesas'!AK$53&amp;'Gráficos Despesas'!$AB55,'Base Despesas'!$Q:$Q)/1000000</f>
        <v>0.83451390000000003</v>
      </c>
      <c r="AL55" s="17">
        <f>SUM(AC55:AK55)</f>
        <v>23.595772220000001</v>
      </c>
    </row>
    <row r="56" spans="1:44" x14ac:dyDescent="0.2">
      <c r="B56" s="10"/>
      <c r="AB56" s="14"/>
      <c r="AC56" s="19">
        <f>SUM(AC54:AC55)</f>
        <v>2.8396431200000003</v>
      </c>
      <c r="AD56" s="19">
        <f t="shared" ref="AD56:AJ56" si="9">SUM(AD54:AD55)</f>
        <v>8.4076767599999993</v>
      </c>
      <c r="AE56" s="19">
        <f t="shared" si="9"/>
        <v>5.0875084700000013</v>
      </c>
      <c r="AF56" s="19">
        <f t="shared" si="9"/>
        <v>7.8948574000000011</v>
      </c>
      <c r="AG56" s="19">
        <f t="shared" si="9"/>
        <v>5.7374785299999997</v>
      </c>
      <c r="AH56" s="19">
        <f t="shared" si="9"/>
        <v>2.0565611900000005</v>
      </c>
      <c r="AI56" s="19">
        <f t="shared" si="9"/>
        <v>2.7722365999999994</v>
      </c>
      <c r="AJ56" s="19">
        <f t="shared" si="9"/>
        <v>2.774855099999999</v>
      </c>
      <c r="AK56" s="19">
        <f t="shared" ref="AK56" si="10">SUM(AK54:AK55)</f>
        <v>0.85637269999999999</v>
      </c>
      <c r="AL56" s="21">
        <f>SUM(AC56:AK56)</f>
        <v>38.427189869999999</v>
      </c>
    </row>
    <row r="57" spans="1:44" x14ac:dyDescent="0.2">
      <c r="B57" s="10"/>
      <c r="C57" s="9"/>
      <c r="D57" s="12"/>
    </row>
    <row r="58" spans="1:44" x14ac:dyDescent="0.2">
      <c r="B58" s="10"/>
      <c r="C58" s="9"/>
      <c r="D58" s="12"/>
    </row>
    <row r="59" spans="1:44" x14ac:dyDescent="0.2">
      <c r="B59" s="10"/>
      <c r="C59" s="9"/>
      <c r="D59" s="12"/>
    </row>
    <row r="60" spans="1:44" x14ac:dyDescent="0.2">
      <c r="B60" s="10"/>
      <c r="C60" s="9"/>
      <c r="D60" s="12"/>
    </row>
    <row r="61" spans="1:44" x14ac:dyDescent="0.2">
      <c r="B61" s="10"/>
      <c r="C61" s="9"/>
      <c r="D61" s="12"/>
      <c r="AB61" s="25" t="s">
        <v>169</v>
      </c>
      <c r="AC61" s="25" t="s">
        <v>173</v>
      </c>
      <c r="AF61" s="15"/>
      <c r="AG61" s="25" t="s">
        <v>131</v>
      </c>
      <c r="AH61" t="s">
        <v>187</v>
      </c>
      <c r="AI61" s="15"/>
      <c r="AJ61" s="25" t="s">
        <v>169</v>
      </c>
      <c r="AK61" s="25" t="s">
        <v>173</v>
      </c>
      <c r="AM61" s="15"/>
      <c r="AN61" s="15"/>
      <c r="AO61" s="15"/>
      <c r="AP61" s="15"/>
      <c r="AQ61" s="15"/>
      <c r="AR61" s="15"/>
    </row>
    <row r="62" spans="1:44" x14ac:dyDescent="0.2">
      <c r="B62" s="10"/>
      <c r="C62" s="9"/>
      <c r="D62" s="12"/>
      <c r="AB62" s="25" t="s">
        <v>167</v>
      </c>
      <c r="AC62" t="s">
        <v>154</v>
      </c>
      <c r="AD62" t="s">
        <v>153</v>
      </c>
      <c r="AE62" t="s">
        <v>168</v>
      </c>
      <c r="AF62" s="11"/>
      <c r="AI62" s="11"/>
      <c r="AJ62" s="25" t="s">
        <v>167</v>
      </c>
      <c r="AK62" t="s">
        <v>132</v>
      </c>
      <c r="AL62" t="s">
        <v>168</v>
      </c>
      <c r="AM62" s="11"/>
      <c r="AN62" s="11"/>
      <c r="AO62" s="11"/>
      <c r="AP62" s="11"/>
      <c r="AQ62" s="11"/>
      <c r="AR62" s="10"/>
    </row>
    <row r="63" spans="1:44" x14ac:dyDescent="0.2">
      <c r="B63" s="10"/>
      <c r="C63" s="9"/>
      <c r="D63" s="12"/>
      <c r="AB63" s="18" t="s">
        <v>158</v>
      </c>
      <c r="AC63" s="17">
        <v>1073325.46</v>
      </c>
      <c r="AD63" s="17">
        <v>1766317.6600000004</v>
      </c>
      <c r="AE63" s="17">
        <v>2839643.12</v>
      </c>
      <c r="AF63" s="22"/>
      <c r="AG63" s="25" t="s">
        <v>167</v>
      </c>
      <c r="AH63" t="s">
        <v>169</v>
      </c>
      <c r="AI63" s="22"/>
      <c r="AJ63" s="18" t="s">
        <v>160</v>
      </c>
      <c r="AK63" s="17">
        <v>3852</v>
      </c>
      <c r="AL63" s="17">
        <v>3852</v>
      </c>
      <c r="AM63" s="22"/>
      <c r="AN63" s="22"/>
      <c r="AO63" s="22"/>
      <c r="AP63" s="22"/>
      <c r="AQ63" s="22"/>
      <c r="AR63" s="22"/>
    </row>
    <row r="64" spans="1:44" x14ac:dyDescent="0.2">
      <c r="AB64" s="18" t="s">
        <v>157</v>
      </c>
      <c r="AC64" s="17">
        <v>5091725.5599999996</v>
      </c>
      <c r="AD64" s="17">
        <v>3315951.2</v>
      </c>
      <c r="AE64" s="17">
        <v>8407676.7599999998</v>
      </c>
      <c r="AF64" s="12"/>
      <c r="AG64" s="18" t="s">
        <v>136</v>
      </c>
      <c r="AH64" s="17">
        <v>637814.40000000014</v>
      </c>
      <c r="AI64" s="12"/>
      <c r="AJ64" s="18" t="s">
        <v>162</v>
      </c>
      <c r="AK64" s="17">
        <v>9600</v>
      </c>
      <c r="AL64" s="17">
        <v>9600</v>
      </c>
      <c r="AM64" s="12"/>
      <c r="AN64" s="12"/>
      <c r="AO64" s="12"/>
      <c r="AP64" s="12"/>
      <c r="AQ64" s="12"/>
      <c r="AR64" s="12"/>
    </row>
    <row r="65" spans="28:38" x14ac:dyDescent="0.2">
      <c r="AB65" s="18" t="s">
        <v>159</v>
      </c>
      <c r="AC65" s="17">
        <v>2425023.83</v>
      </c>
      <c r="AD65" s="17">
        <v>2662484.6400000006</v>
      </c>
      <c r="AE65" s="17">
        <v>5087508.4700000007</v>
      </c>
      <c r="AG65" s="18" t="s">
        <v>134</v>
      </c>
      <c r="AH65" s="17">
        <v>31405.46</v>
      </c>
      <c r="AJ65" s="18" t="s">
        <v>161</v>
      </c>
      <c r="AK65" s="17">
        <v>9967.86</v>
      </c>
      <c r="AL65" s="17">
        <v>9967.86</v>
      </c>
    </row>
    <row r="66" spans="28:38" x14ac:dyDescent="0.2">
      <c r="AB66" s="18" t="s">
        <v>160</v>
      </c>
      <c r="AC66" s="17">
        <v>4103997.25</v>
      </c>
      <c r="AD66" s="17">
        <v>3790860.1500000013</v>
      </c>
      <c r="AE66" s="17">
        <v>7894857.4000000013</v>
      </c>
      <c r="AG66" s="18" t="s">
        <v>133</v>
      </c>
      <c r="AH66" s="17">
        <v>8226</v>
      </c>
      <c r="AJ66" s="18" t="s">
        <v>155</v>
      </c>
      <c r="AK66" s="17">
        <v>24136.93</v>
      </c>
      <c r="AL66" s="17">
        <v>24136.93</v>
      </c>
    </row>
    <row r="67" spans="28:38" x14ac:dyDescent="0.2">
      <c r="AB67" s="18" t="s">
        <v>162</v>
      </c>
      <c r="AC67" s="17">
        <v>1759749.21</v>
      </c>
      <c r="AD67" s="17">
        <v>3977729.3199999994</v>
      </c>
      <c r="AE67" s="17">
        <v>5737478.5299999993</v>
      </c>
      <c r="AG67" s="18" t="s">
        <v>132</v>
      </c>
      <c r="AH67" s="17">
        <v>148012.74</v>
      </c>
      <c r="AJ67" s="18" t="s">
        <v>156</v>
      </c>
      <c r="AK67" s="17">
        <v>38018.14</v>
      </c>
      <c r="AL67" s="17">
        <v>38018.14</v>
      </c>
    </row>
    <row r="68" spans="28:38" x14ac:dyDescent="0.2">
      <c r="AB68" s="18" t="s">
        <v>161</v>
      </c>
      <c r="AC68" s="17">
        <v>39286.22</v>
      </c>
      <c r="AD68" s="17">
        <v>2017274.9700000002</v>
      </c>
      <c r="AE68" s="17">
        <v>2056561.1900000002</v>
      </c>
      <c r="AG68" s="18" t="s">
        <v>175</v>
      </c>
      <c r="AH68" s="17">
        <v>2518854.4700000002</v>
      </c>
      <c r="AJ68" s="18">
        <v>2018</v>
      </c>
      <c r="AK68" s="17">
        <v>109994.6</v>
      </c>
      <c r="AL68" s="17">
        <v>109994.6</v>
      </c>
    </row>
    <row r="69" spans="28:38" x14ac:dyDescent="0.2">
      <c r="AB69" s="18" t="s">
        <v>155</v>
      </c>
      <c r="AC69" s="17">
        <v>213194.75999999998</v>
      </c>
      <c r="AD69" s="17">
        <v>2559041.8399999994</v>
      </c>
      <c r="AE69" s="17">
        <v>2772236.5999999992</v>
      </c>
      <c r="AG69" s="18" t="s">
        <v>168</v>
      </c>
      <c r="AH69" s="17">
        <v>3344313.0700000003</v>
      </c>
      <c r="AJ69" s="18" t="s">
        <v>168</v>
      </c>
      <c r="AK69" s="17">
        <v>195569.53</v>
      </c>
      <c r="AL69" s="17">
        <v>195569.53</v>
      </c>
    </row>
    <row r="70" spans="28:38" x14ac:dyDescent="0.2">
      <c r="AB70" s="18" t="s">
        <v>156</v>
      </c>
      <c r="AC70" s="17">
        <v>103256.56000000001</v>
      </c>
      <c r="AD70" s="17">
        <v>2671598.5399999986</v>
      </c>
      <c r="AE70" s="17">
        <v>2774855.0999999987</v>
      </c>
    </row>
    <row r="71" spans="28:38" x14ac:dyDescent="0.2">
      <c r="AB71" s="18">
        <v>2018</v>
      </c>
      <c r="AC71" s="17">
        <v>21858.799999999999</v>
      </c>
      <c r="AD71" s="17">
        <v>547599.17000000004</v>
      </c>
      <c r="AE71" s="17">
        <v>569457.97000000009</v>
      </c>
    </row>
    <row r="72" spans="28:38" x14ac:dyDescent="0.2">
      <c r="AB72" s="18" t="s">
        <v>168</v>
      </c>
      <c r="AC72" s="17">
        <v>14831417.65</v>
      </c>
      <c r="AD72" s="17">
        <v>23308857.490000002</v>
      </c>
      <c r="AE72" s="21">
        <v>38140275.140000001</v>
      </c>
    </row>
    <row r="73" spans="28:38" ht="12.75" customHeight="1" x14ac:dyDescent="0.2"/>
    <row r="74" spans="28:38" ht="12.75" customHeight="1" x14ac:dyDescent="0.2"/>
    <row r="75" spans="28:38" x14ac:dyDescent="0.2">
      <c r="AB75" s="25" t="s">
        <v>169</v>
      </c>
      <c r="AC75" s="25" t="s">
        <v>173</v>
      </c>
    </row>
    <row r="76" spans="28:38" x14ac:dyDescent="0.2">
      <c r="AB76" s="25" t="s">
        <v>167</v>
      </c>
      <c r="AC76" t="s">
        <v>156</v>
      </c>
      <c r="AD76">
        <v>2018</v>
      </c>
      <c r="AE76" t="s">
        <v>168</v>
      </c>
      <c r="AG76" s="20" t="s">
        <v>192</v>
      </c>
      <c r="AH76">
        <f>SUM(AH77:AH78)</f>
        <v>38.43</v>
      </c>
    </row>
    <row r="77" spans="28:38" x14ac:dyDescent="0.2">
      <c r="AB77" s="18" t="s">
        <v>140</v>
      </c>
      <c r="AC77" s="17">
        <v>19082.009999999998</v>
      </c>
      <c r="AD77" s="17"/>
      <c r="AE77" s="17">
        <v>19082.009999999998</v>
      </c>
      <c r="AG77" t="s">
        <v>190</v>
      </c>
      <c r="AH77">
        <f>ROUND(SUMIF('Base Despesas'!$E:$E,'Gráficos Despesas'!$AG77,'Base Despesas'!$Q:$Q)/1000000,2)</f>
        <v>24.22</v>
      </c>
      <c r="AI77">
        <f>AH76-AH77</f>
        <v>14.21</v>
      </c>
      <c r="AJ77" s="12">
        <f>AH77/$AH$76</f>
        <v>0.63023679417122036</v>
      </c>
    </row>
    <row r="78" spans="28:38" x14ac:dyDescent="0.2">
      <c r="AB78" s="18" t="s">
        <v>141</v>
      </c>
      <c r="AC78" s="17">
        <v>84732.77</v>
      </c>
      <c r="AD78" s="17">
        <v>1381.77</v>
      </c>
      <c r="AE78" s="17">
        <v>86114.540000000008</v>
      </c>
      <c r="AG78" t="s">
        <v>189</v>
      </c>
      <c r="AH78">
        <f>ROUND(SUMIF('Base Despesas'!$E:$E,'Gráficos Despesas'!$AG78,'Base Despesas'!$Q:$Q)/1000000,2)</f>
        <v>14.21</v>
      </c>
      <c r="AI78">
        <f>AI77-AH78</f>
        <v>0</v>
      </c>
      <c r="AJ78" s="12">
        <f>AH78/$AH$76</f>
        <v>0.36976320582877964</v>
      </c>
    </row>
    <row r="79" spans="28:38" x14ac:dyDescent="0.2">
      <c r="AB79" s="18" t="s">
        <v>142</v>
      </c>
      <c r="AC79" s="17">
        <v>96605.07</v>
      </c>
      <c r="AD79" s="17">
        <v>21858.799999999999</v>
      </c>
      <c r="AE79" s="17">
        <v>118463.87000000001</v>
      </c>
    </row>
    <row r="80" spans="28:38" x14ac:dyDescent="0.2">
      <c r="AB80" s="18" t="s">
        <v>143</v>
      </c>
      <c r="AC80" s="17">
        <v>94957.53</v>
      </c>
      <c r="AD80" s="17"/>
      <c r="AE80" s="17">
        <v>94957.53</v>
      </c>
    </row>
    <row r="81" spans="2:36" x14ac:dyDescent="0.2">
      <c r="AB81" s="18" t="s">
        <v>144</v>
      </c>
      <c r="AC81" s="17">
        <v>87536.37</v>
      </c>
      <c r="AD81" s="17"/>
      <c r="AE81" s="17">
        <v>87536.37</v>
      </c>
    </row>
    <row r="82" spans="2:36" x14ac:dyDescent="0.2">
      <c r="AB82" s="18" t="s">
        <v>145</v>
      </c>
      <c r="AC82" s="17">
        <v>224740.02</v>
      </c>
      <c r="AD82" s="17"/>
      <c r="AE82" s="17">
        <v>224740.02</v>
      </c>
      <c r="AG82" s="20" t="s">
        <v>189</v>
      </c>
    </row>
    <row r="83" spans="2:36" x14ac:dyDescent="0.2">
      <c r="AB83" s="18" t="s">
        <v>146</v>
      </c>
      <c r="AC83" s="17">
        <v>107362.37</v>
      </c>
      <c r="AD83" s="17"/>
      <c r="AE83" s="17">
        <v>107362.37</v>
      </c>
      <c r="AG83" s="10" t="s">
        <v>166</v>
      </c>
      <c r="AH83" s="23">
        <f>SUM($AH$84:$AH$91)</f>
        <v>14.206949650000002</v>
      </c>
    </row>
    <row r="84" spans="2:36" x14ac:dyDescent="0.2">
      <c r="AB84" s="18" t="s">
        <v>147</v>
      </c>
      <c r="AC84" s="17">
        <v>173077.27000000002</v>
      </c>
      <c r="AD84" s="17"/>
      <c r="AE84" s="17">
        <v>173077.27000000002</v>
      </c>
      <c r="AG84">
        <v>2011</v>
      </c>
      <c r="AH84" s="22">
        <f>SUMIF('Base Despesas'!$F:$F,'Gráficos Despesas'!$AG84&amp;'Gráficos Despesas'!$AG$82,'Base Despesas'!$Q:$Q)/1000000</f>
        <v>1.1916761900000001</v>
      </c>
      <c r="AI84" s="24">
        <f>AH83-AH84</f>
        <v>13.015273460000001</v>
      </c>
      <c r="AJ84" s="12">
        <f t="shared" ref="AJ84:AJ91" si="11">AH84/$AH$83</f>
        <v>8.3879806669125478E-2</v>
      </c>
    </row>
    <row r="85" spans="2:36" x14ac:dyDescent="0.2">
      <c r="B85" s="18"/>
      <c r="C85" s="17"/>
      <c r="D85" s="17"/>
      <c r="E85" s="17"/>
      <c r="F85" s="17"/>
      <c r="G85" s="17"/>
      <c r="H85" s="17"/>
      <c r="I85" s="17"/>
      <c r="J85" s="17"/>
      <c r="K85" s="17"/>
      <c r="AB85" s="18" t="s">
        <v>148</v>
      </c>
      <c r="AC85" s="17">
        <v>104132.27</v>
      </c>
      <c r="AD85" s="17"/>
      <c r="AE85" s="17">
        <v>104132.27</v>
      </c>
      <c r="AG85">
        <f>AG84+1</f>
        <v>2012</v>
      </c>
      <c r="AH85" s="22">
        <f>SUMIF('Base Despesas'!$F:$F,'Gráficos Despesas'!$AG85&amp;'Gráficos Despesas'!$AG$82,'Base Despesas'!$Q:$Q)/1000000</f>
        <v>2.6400532999999999</v>
      </c>
      <c r="AI85" s="24">
        <f t="shared" ref="AI85:AI91" si="12">AI84-AH85</f>
        <v>10.375220160000001</v>
      </c>
      <c r="AJ85" s="12">
        <f t="shared" si="11"/>
        <v>0.18582829988420488</v>
      </c>
    </row>
    <row r="86" spans="2:36" x14ac:dyDescent="0.2">
      <c r="AB86" s="18" t="s">
        <v>149</v>
      </c>
      <c r="AC86" s="17">
        <v>244370.69</v>
      </c>
      <c r="AD86" s="17"/>
      <c r="AE86" s="17">
        <v>244370.69</v>
      </c>
      <c r="AG86">
        <f t="shared" ref="AG86:AG91" si="13">AG85+1</f>
        <v>2013</v>
      </c>
      <c r="AH86" s="22">
        <f>SUMIF('Base Despesas'!$F:$F,'Gráficos Despesas'!$AG86&amp;'Gráficos Despesas'!$AG$82,'Base Despesas'!$Q:$Q)/1000000</f>
        <v>4.8334319400000005</v>
      </c>
      <c r="AI86" s="24">
        <f t="shared" si="12"/>
        <v>5.5417882200000008</v>
      </c>
      <c r="AJ86" s="12">
        <f t="shared" si="11"/>
        <v>0.34021602519017863</v>
      </c>
    </row>
    <row r="87" spans="2:36" x14ac:dyDescent="0.2">
      <c r="AB87" s="18" t="s">
        <v>150</v>
      </c>
      <c r="AC87" s="17">
        <v>408950.88</v>
      </c>
      <c r="AD87" s="17"/>
      <c r="AE87" s="17">
        <v>408950.88</v>
      </c>
      <c r="AG87">
        <f t="shared" si="13"/>
        <v>2014</v>
      </c>
      <c r="AH87" s="22">
        <f>SUMIF('Base Despesas'!$F:$F,'Gráficos Despesas'!$AG87&amp;'Gráficos Despesas'!$AG$82,'Base Despesas'!$Q:$Q)/1000000</f>
        <v>3.0507401599999997</v>
      </c>
      <c r="AI87" s="24">
        <f t="shared" si="12"/>
        <v>2.4910480600000011</v>
      </c>
      <c r="AJ87" s="12">
        <f t="shared" si="11"/>
        <v>0.21473576208528333</v>
      </c>
    </row>
    <row r="88" spans="2:36" x14ac:dyDescent="0.2">
      <c r="AB88" s="18" t="s">
        <v>151</v>
      </c>
      <c r="AC88" s="17">
        <v>385413.08999999997</v>
      </c>
      <c r="AD88" s="17"/>
      <c r="AE88" s="17">
        <v>385413.08999999997</v>
      </c>
      <c r="AG88">
        <f t="shared" si="13"/>
        <v>2015</v>
      </c>
      <c r="AH88" s="22">
        <f>SUMIF('Base Despesas'!$F:$F,'Gráficos Despesas'!$AG88&amp;'Gráficos Despesas'!$AG$82,'Base Despesas'!$Q:$Q)/1000000</f>
        <v>0.35705806000000001</v>
      </c>
      <c r="AI88" s="24">
        <f t="shared" si="12"/>
        <v>2.1339900000000012</v>
      </c>
      <c r="AJ88" s="12">
        <f t="shared" si="11"/>
        <v>2.5132633591053794E-2</v>
      </c>
    </row>
    <row r="89" spans="2:36" x14ac:dyDescent="0.2">
      <c r="AB89" s="18" t="s">
        <v>152</v>
      </c>
      <c r="AC89" s="17">
        <v>743894.76</v>
      </c>
      <c r="AD89" s="17">
        <v>546217.39999999991</v>
      </c>
      <c r="AE89" s="17">
        <v>1290112.1599999999</v>
      </c>
      <c r="AG89">
        <f t="shared" si="13"/>
        <v>2016</v>
      </c>
      <c r="AH89" s="22">
        <f>SUMIF('Base Despesas'!$F:$F,'Gráficos Despesas'!$AG89&amp;'Gráficos Despesas'!$AG$82,'Base Despesas'!$Q:$Q)/1000000</f>
        <v>0.82063726999999997</v>
      </c>
      <c r="AI89" s="24">
        <f t="shared" si="12"/>
        <v>1.3133527300000012</v>
      </c>
      <c r="AJ89" s="12">
        <f t="shared" si="11"/>
        <v>5.7763087095898863E-2</v>
      </c>
    </row>
    <row r="90" spans="2:36" x14ac:dyDescent="0.2">
      <c r="AB90" s="18" t="s">
        <v>168</v>
      </c>
      <c r="AC90" s="17">
        <v>2774855.0999999996</v>
      </c>
      <c r="AD90" s="17">
        <v>569457.96999999986</v>
      </c>
      <c r="AE90" s="17">
        <v>3344313.0699999994</v>
      </c>
      <c r="AG90">
        <f t="shared" si="13"/>
        <v>2017</v>
      </c>
      <c r="AH90" s="22">
        <f>SUMIF('Base Despesas'!$F:$F,'Gráficos Despesas'!$AG90&amp;'Gráficos Despesas'!$AG$82,'Base Despesas'!$Q:$Q)/1000000</f>
        <v>0.74389475999999999</v>
      </c>
      <c r="AI90" s="24">
        <f t="shared" si="12"/>
        <v>0.5694579700000012</v>
      </c>
      <c r="AJ90" s="12">
        <f t="shared" si="11"/>
        <v>5.2361328668466135E-2</v>
      </c>
    </row>
    <row r="91" spans="2:36" x14ac:dyDescent="0.2">
      <c r="AG91">
        <f t="shared" si="13"/>
        <v>2018</v>
      </c>
      <c r="AH91" s="22">
        <f>SUMIF('Base Despesas'!$F:$F,'Gráficos Despesas'!$AG91&amp;'Gráficos Despesas'!$AG$82,'Base Despesas'!$Q:$Q)/1000000</f>
        <v>0.56945797000000009</v>
      </c>
      <c r="AI91" s="24">
        <f t="shared" si="12"/>
        <v>1.1102230246251565E-15</v>
      </c>
      <c r="AJ91" s="12">
        <f t="shared" si="11"/>
        <v>4.0083056815788741E-2</v>
      </c>
    </row>
    <row r="92" spans="2:36" ht="12.75" customHeight="1" x14ac:dyDescent="0.2"/>
    <row r="93" spans="2:36" x14ac:dyDescent="0.2">
      <c r="AG93" s="25" t="s">
        <v>191</v>
      </c>
      <c r="AH93" t="s">
        <v>189</v>
      </c>
    </row>
    <row r="94" spans="2:36" x14ac:dyDescent="0.2">
      <c r="AB94" t="s">
        <v>158</v>
      </c>
      <c r="AC94" s="10">
        <f>SUM(AC95:AC96)</f>
        <v>2.84</v>
      </c>
    </row>
    <row r="95" spans="2:36" x14ac:dyDescent="0.2">
      <c r="AB95" s="20" t="s">
        <v>194</v>
      </c>
      <c r="AC95">
        <f>ROUND(SUMIF('Base Despesas'!$F:$F,'Gráficos Despesas'!$AB$94&amp;'Gráficos Despesas'!$AB95,'Base Despesas'!$Q:$Q)/1000000,2)</f>
        <v>2.84</v>
      </c>
      <c r="AD95">
        <f>AC94-AC95</f>
        <v>0</v>
      </c>
      <c r="AG95" s="25" t="s">
        <v>169</v>
      </c>
      <c r="AH95" s="25" t="s">
        <v>173</v>
      </c>
    </row>
    <row r="96" spans="2:36" x14ac:dyDescent="0.2">
      <c r="AB96" s="20" t="s">
        <v>195</v>
      </c>
      <c r="AC96">
        <f>SUMIF('Base Despesas'!$F:$F,'Gráficos Despesas'!$AB$94&amp;'Gráficos Despesas'!$AB96,'Base Despesas'!$Q:$Q)/1000000</f>
        <v>0</v>
      </c>
      <c r="AD96">
        <f>AD95-AC96</f>
        <v>0</v>
      </c>
      <c r="AG96" s="25" t="s">
        <v>167</v>
      </c>
      <c r="AH96" t="s">
        <v>154</v>
      </c>
      <c r="AI96" t="s">
        <v>153</v>
      </c>
      <c r="AJ96" t="s">
        <v>168</v>
      </c>
    </row>
    <row r="97" spans="28:36" x14ac:dyDescent="0.2">
      <c r="AB97" t="s">
        <v>157</v>
      </c>
      <c r="AC97" s="10">
        <f>SUM(AC98:AC99)</f>
        <v>8.41</v>
      </c>
      <c r="AG97" s="18" t="s">
        <v>157</v>
      </c>
      <c r="AH97" s="17">
        <v>490721.85</v>
      </c>
      <c r="AI97" s="17">
        <v>700954.34</v>
      </c>
      <c r="AJ97" s="17">
        <v>1191676.19</v>
      </c>
    </row>
    <row r="98" spans="28:36" x14ac:dyDescent="0.2">
      <c r="AB98" s="20" t="s">
        <v>194</v>
      </c>
      <c r="AC98">
        <f>ROUND(SUMIF('Base Despesas'!$F:$F,'Gráficos Despesas'!$AB$97&amp;'Gráficos Despesas'!$AB98,'Base Despesas'!$Q:$Q)/1000000,2)</f>
        <v>7.22</v>
      </c>
      <c r="AD98">
        <f>AC97-AC98</f>
        <v>1.1900000000000004</v>
      </c>
      <c r="AE98" s="12">
        <f>AC98/$AC$97</f>
        <v>0.85850178359096307</v>
      </c>
      <c r="AG98" s="18" t="s">
        <v>159</v>
      </c>
      <c r="AH98" s="17">
        <v>1968679.4899999998</v>
      </c>
      <c r="AI98" s="17">
        <v>671373.81</v>
      </c>
      <c r="AJ98" s="17">
        <v>2640053.2999999998</v>
      </c>
    </row>
    <row r="99" spans="28:36" x14ac:dyDescent="0.2">
      <c r="AB99" s="20" t="s">
        <v>195</v>
      </c>
      <c r="AC99">
        <f>ROUND(SUMIF('Base Despesas'!$F:$F,'Gráficos Despesas'!$AB$97&amp;'Gráficos Despesas'!$AB99,'Base Despesas'!$Q:$Q)/1000000,2)</f>
        <v>1.19</v>
      </c>
      <c r="AD99">
        <f>AD98-AC99</f>
        <v>0</v>
      </c>
      <c r="AE99" s="12">
        <f>AC99/$AC$97</f>
        <v>0.14149821640903684</v>
      </c>
      <c r="AG99" s="18" t="s">
        <v>160</v>
      </c>
      <c r="AH99" s="17">
        <v>3863609.31</v>
      </c>
      <c r="AI99" s="17">
        <v>969822.62999999989</v>
      </c>
      <c r="AJ99" s="17">
        <v>4833431.9399999995</v>
      </c>
    </row>
    <row r="100" spans="28:36" x14ac:dyDescent="0.2">
      <c r="AB100" t="s">
        <v>159</v>
      </c>
      <c r="AC100" s="10">
        <f>SUM(AC101:AC102)</f>
        <v>5.09</v>
      </c>
      <c r="AG100" s="18" t="s">
        <v>162</v>
      </c>
      <c r="AH100" s="17">
        <v>1592389.21</v>
      </c>
      <c r="AI100" s="17">
        <v>1458350.95</v>
      </c>
      <c r="AJ100" s="17">
        <v>3050740.16</v>
      </c>
    </row>
    <row r="101" spans="28:36" x14ac:dyDescent="0.2">
      <c r="AB101" s="20" t="s">
        <v>194</v>
      </c>
      <c r="AC101">
        <f>ROUND(SUMIF('Base Despesas'!$F:$F,'Gráficos Despesas'!$AB$100&amp;'Gráficos Despesas'!$AB101,'Base Despesas'!$Q:$Q)/1000000,2)</f>
        <v>2.4500000000000002</v>
      </c>
      <c r="AD101">
        <f>AC100-AC101</f>
        <v>2.6399999999999997</v>
      </c>
      <c r="AE101" s="12">
        <f>AC101/$AC$100</f>
        <v>0.48133595284872305</v>
      </c>
      <c r="AG101" s="18" t="s">
        <v>161</v>
      </c>
      <c r="AH101" s="17">
        <v>34686.22</v>
      </c>
      <c r="AI101" s="17">
        <v>322371.83999999997</v>
      </c>
      <c r="AJ101" s="17">
        <v>357058.05999999994</v>
      </c>
    </row>
    <row r="102" spans="28:36" x14ac:dyDescent="0.2">
      <c r="AB102" s="20" t="s">
        <v>195</v>
      </c>
      <c r="AC102">
        <f>ROUND(SUMIF('Base Despesas'!$F:$F,'Gráficos Despesas'!$AB$100&amp;'Gráficos Despesas'!$AB102,'Base Despesas'!$Q:$Q)/1000000,2)</f>
        <v>2.64</v>
      </c>
      <c r="AD102">
        <f>AD101-AC102</f>
        <v>0</v>
      </c>
      <c r="AE102" s="12">
        <f>AC102/$AC$100</f>
        <v>0.51866404715127701</v>
      </c>
      <c r="AG102" s="18" t="s">
        <v>155</v>
      </c>
      <c r="AH102" s="17">
        <v>150897.15</v>
      </c>
      <c r="AI102" s="17">
        <v>669740.11999999988</v>
      </c>
      <c r="AJ102" s="17">
        <v>820637.2699999999</v>
      </c>
    </row>
    <row r="103" spans="28:36" x14ac:dyDescent="0.2">
      <c r="AB103" t="s">
        <v>160</v>
      </c>
      <c r="AC103" s="10">
        <f>SUM(AC104:AC105)</f>
        <v>7.8900000000000006</v>
      </c>
      <c r="AG103" s="18" t="s">
        <v>156</v>
      </c>
      <c r="AH103" s="17">
        <v>97157.46</v>
      </c>
      <c r="AI103" s="17">
        <v>646737.30000000005</v>
      </c>
      <c r="AJ103" s="17">
        <v>743894.76</v>
      </c>
    </row>
    <row r="104" spans="28:36" x14ac:dyDescent="0.2">
      <c r="AB104" s="20" t="s">
        <v>194</v>
      </c>
      <c r="AC104">
        <f>ROUND(SUMIF('Base Despesas'!$F:$F,'Gráficos Despesas'!$AB$103&amp;'Gráficos Despesas'!$AB104,'Base Despesas'!$Q:$Q)/1000000,2)</f>
        <v>3.06</v>
      </c>
      <c r="AD104">
        <f>AC103-AC104</f>
        <v>4.83</v>
      </c>
      <c r="AE104" s="12">
        <f>AC104/$AC$103</f>
        <v>0.38783269961977185</v>
      </c>
      <c r="AG104" s="18">
        <v>2018</v>
      </c>
      <c r="AH104" s="17">
        <v>21858.799999999999</v>
      </c>
      <c r="AI104" s="17">
        <v>547599.16999999993</v>
      </c>
      <c r="AJ104" s="17">
        <v>569457.97</v>
      </c>
    </row>
    <row r="105" spans="28:36" x14ac:dyDescent="0.2">
      <c r="AB105" s="20" t="s">
        <v>195</v>
      </c>
      <c r="AC105">
        <f>ROUND(SUMIF('Base Despesas'!$F:$F,'Gráficos Despesas'!$AB$103&amp;'Gráficos Despesas'!$AB105,'Base Despesas'!$Q:$Q)/1000000,2)</f>
        <v>4.83</v>
      </c>
      <c r="AD105">
        <f>AD104-AC105</f>
        <v>0</v>
      </c>
      <c r="AE105" s="12">
        <f>AC105/$AC$103</f>
        <v>0.61216730038022815</v>
      </c>
      <c r="AG105" s="18" t="s">
        <v>168</v>
      </c>
      <c r="AH105" s="17">
        <v>8219999.4900000002</v>
      </c>
      <c r="AI105" s="17">
        <v>5986950.1599999992</v>
      </c>
      <c r="AJ105" s="17">
        <v>14206949.65</v>
      </c>
    </row>
    <row r="106" spans="28:36" x14ac:dyDescent="0.2">
      <c r="AB106" t="s">
        <v>162</v>
      </c>
      <c r="AC106" s="10">
        <f>SUM(AC107:AC108)</f>
        <v>5.74</v>
      </c>
    </row>
    <row r="107" spans="28:36" x14ac:dyDescent="0.2">
      <c r="AB107" s="20" t="s">
        <v>194</v>
      </c>
      <c r="AC107">
        <f>ROUND(SUMIF('Base Despesas'!$F:$F,'Gráficos Despesas'!$AB$106&amp;'Gráficos Despesas'!$AB107,'Base Despesas'!$Q:$Q)/1000000,2)</f>
        <v>2.69</v>
      </c>
      <c r="AD107">
        <f>AC106-AC107</f>
        <v>3.0500000000000003</v>
      </c>
      <c r="AE107" s="12">
        <f>AC107/$AC$106</f>
        <v>0.46864111498257838</v>
      </c>
    </row>
    <row r="108" spans="28:36" x14ac:dyDescent="0.2">
      <c r="AB108" s="20" t="s">
        <v>195</v>
      </c>
      <c r="AC108">
        <f>ROUND(SUMIF('Base Despesas'!$F:$F,'Gráficos Despesas'!$AB$106&amp;'Gráficos Despesas'!$AB108,'Base Despesas'!$Q:$Q)/1000000,2)</f>
        <v>3.05</v>
      </c>
      <c r="AD108">
        <f>AD107-AC108</f>
        <v>0</v>
      </c>
      <c r="AE108" s="12">
        <f>AC108/$AC$106</f>
        <v>0.53135888501742157</v>
      </c>
    </row>
    <row r="109" spans="28:36" x14ac:dyDescent="0.2">
      <c r="AB109" t="s">
        <v>161</v>
      </c>
      <c r="AC109" s="10">
        <f>SUM(AC110:AC111)</f>
        <v>2.06</v>
      </c>
      <c r="AH109" s="25" t="s">
        <v>167</v>
      </c>
      <c r="AI109" t="s">
        <v>169</v>
      </c>
    </row>
    <row r="110" spans="28:36" x14ac:dyDescent="0.2">
      <c r="AB110" s="20" t="s">
        <v>194</v>
      </c>
      <c r="AC110">
        <f>ROUND(SUMIF('Base Despesas'!$F:$F,'Gráficos Despesas'!$AB$109&amp;'Gráficos Despesas'!$AB110,'Base Despesas'!$Q:$Q)/1000000,2)</f>
        <v>1.7</v>
      </c>
      <c r="AD110">
        <f>AC109-AC110</f>
        <v>0.3600000000000001</v>
      </c>
      <c r="AE110" s="12">
        <f>AC110/$AC$109</f>
        <v>0.82524271844660191</v>
      </c>
      <c r="AH110" s="18" t="s">
        <v>171</v>
      </c>
      <c r="AI110" s="17">
        <v>379439</v>
      </c>
    </row>
    <row r="111" spans="28:36" x14ac:dyDescent="0.2">
      <c r="AB111" s="20" t="s">
        <v>195</v>
      </c>
      <c r="AC111">
        <f>ROUND(SUMIF('Base Despesas'!$F:$F,'Gráficos Despesas'!$AB$109&amp;'Gráficos Despesas'!$AB111,'Base Despesas'!$Q:$Q)/1000000,2)</f>
        <v>0.36</v>
      </c>
      <c r="AD111">
        <f>AD110-AC111</f>
        <v>0</v>
      </c>
      <c r="AE111" s="12">
        <f>AC111/$AC$109</f>
        <v>0.17475728155339804</v>
      </c>
      <c r="AH111" s="18" t="s">
        <v>138</v>
      </c>
      <c r="AI111" s="17">
        <v>25187.899999999998</v>
      </c>
    </row>
    <row r="112" spans="28:36" x14ac:dyDescent="0.2">
      <c r="AB112" t="s">
        <v>155</v>
      </c>
      <c r="AC112" s="10">
        <f>SUM(AC113:AC114)</f>
        <v>2.77</v>
      </c>
      <c r="AH112" s="18" t="s">
        <v>136</v>
      </c>
      <c r="AI112" s="17">
        <v>3456085.7199999993</v>
      </c>
    </row>
    <row r="113" spans="25:35" x14ac:dyDescent="0.2">
      <c r="AB113" s="20" t="s">
        <v>194</v>
      </c>
      <c r="AC113">
        <f>ROUND(SUMIF('Base Despesas'!$F:$F,'Gráficos Despesas'!$AB$112&amp;'Gráficos Despesas'!$AB113,'Base Despesas'!$Q:$Q)/1000000,2)</f>
        <v>1.95</v>
      </c>
      <c r="AD113">
        <f>AC112-AC113</f>
        <v>0.82000000000000006</v>
      </c>
      <c r="AE113" s="12">
        <f>AC113/$AC$112</f>
        <v>0.70397111913357402</v>
      </c>
      <c r="AH113" s="18" t="s">
        <v>134</v>
      </c>
      <c r="AI113" s="17">
        <v>485849.91000000015</v>
      </c>
    </row>
    <row r="114" spans="25:35" x14ac:dyDescent="0.2">
      <c r="Y114" s="20" t="s">
        <v>229</v>
      </c>
      <c r="Z114">
        <f>AC94+AC97+AC100+AC103+AC106+AC109+AC112+AC115+AC118</f>
        <v>38.430000000000007</v>
      </c>
      <c r="AB114" s="20" t="s">
        <v>195</v>
      </c>
      <c r="AC114">
        <f>ROUND(SUMIF('Base Despesas'!$F:$F,'Gráficos Despesas'!$AB$112&amp;'Gráficos Despesas'!$AB114,'Base Despesas'!$Q:$Q)/1000000,2)</f>
        <v>0.82</v>
      </c>
      <c r="AD114">
        <f>AD113-AC114</f>
        <v>0</v>
      </c>
      <c r="AE114" s="12">
        <f>AC114/$AC$112</f>
        <v>0.29602888086642598</v>
      </c>
      <c r="AH114" s="18" t="s">
        <v>133</v>
      </c>
      <c r="AI114" s="17">
        <v>4338074.32</v>
      </c>
    </row>
    <row r="115" spans="25:35" x14ac:dyDescent="0.2">
      <c r="Y115" s="20" t="s">
        <v>230</v>
      </c>
      <c r="Z115">
        <f>AC99+AC102+AC105+AC108+AC111+AC114+AC117+AC120</f>
        <v>14.200000000000001</v>
      </c>
      <c r="AB115" t="s">
        <v>156</v>
      </c>
      <c r="AC115" s="10">
        <f>SUM(AC116:AC117)</f>
        <v>2.7699999999999996</v>
      </c>
      <c r="AH115" s="18" t="s">
        <v>135</v>
      </c>
      <c r="AI115" s="17">
        <v>323526.65000000002</v>
      </c>
    </row>
    <row r="116" spans="25:35" x14ac:dyDescent="0.2">
      <c r="Z116" s="12">
        <f>Z115/Z114</f>
        <v>0.36950299245381207</v>
      </c>
      <c r="AB116" s="20" t="s">
        <v>194</v>
      </c>
      <c r="AC116">
        <f>ROUND(SUMIF('Base Despesas'!$F:$F,'Gráficos Despesas'!$AB$115&amp;'Gráficos Despesas'!$AB116,'Base Despesas'!$Q:$Q)/1000000,2)</f>
        <v>2.0299999999999998</v>
      </c>
      <c r="AD116">
        <f>AC115-AC116</f>
        <v>0.73999999999999977</v>
      </c>
      <c r="AE116" s="12">
        <f>AC116/$AC$115</f>
        <v>0.73285198555956688</v>
      </c>
      <c r="AH116" s="18" t="s">
        <v>172</v>
      </c>
      <c r="AI116" s="17">
        <v>221967.37</v>
      </c>
    </row>
    <row r="117" spans="25:35" x14ac:dyDescent="0.2">
      <c r="AB117" s="20" t="s">
        <v>195</v>
      </c>
      <c r="AC117">
        <f>ROUND(SUMIF('Base Despesas'!$F:$F,'Gráficos Despesas'!$AB$115&amp;'Gráficos Despesas'!$AB117,'Base Despesas'!$Q:$Q)/1000000,2)</f>
        <v>0.74</v>
      </c>
      <c r="AD117">
        <f>AD116-AC117</f>
        <v>0</v>
      </c>
      <c r="AE117" s="12">
        <f>AC117/$AC$115</f>
        <v>0.26714801444043323</v>
      </c>
      <c r="AH117" s="18" t="s">
        <v>174</v>
      </c>
      <c r="AI117" s="17">
        <v>5624691.8300000001</v>
      </c>
    </row>
    <row r="118" spans="25:35" x14ac:dyDescent="0.2">
      <c r="AB118" s="18">
        <v>2018</v>
      </c>
      <c r="AC118" s="10">
        <f>SUM(AC119:AC120)</f>
        <v>0.85999999999999988</v>
      </c>
      <c r="AH118" s="18" t="s">
        <v>175</v>
      </c>
      <c r="AI118" s="17">
        <v>20707546.839999996</v>
      </c>
    </row>
    <row r="119" spans="25:35" x14ac:dyDescent="0.2">
      <c r="AB119" s="20" t="s">
        <v>194</v>
      </c>
      <c r="AC119">
        <f>ROUND(SUMIF('Base Despesas'!$F:$F,'Gráficos Despesas'!$AB$118&amp;'Gráficos Despesas'!$AB119,'Base Despesas'!$Q:$Q)/1000000,2)</f>
        <v>0.28999999999999998</v>
      </c>
      <c r="AD119">
        <f>AC118-AC119</f>
        <v>0.56999999999999984</v>
      </c>
      <c r="AE119" s="12">
        <f>AC119/$AC$118</f>
        <v>0.33720930232558144</v>
      </c>
      <c r="AH119" s="18" t="s">
        <v>132</v>
      </c>
      <c r="AI119" s="17">
        <v>195569.53</v>
      </c>
    </row>
    <row r="120" spans="25:35" x14ac:dyDescent="0.2">
      <c r="AB120" s="20" t="s">
        <v>195</v>
      </c>
      <c r="AC120">
        <f>ROUND(SUMIF('Base Despesas'!$F:$F,'Gráficos Despesas'!$AB$118&amp;'Gráficos Despesas'!$AB120,'Base Despesas'!$Q:$Q)/1000000,2)</f>
        <v>0.56999999999999995</v>
      </c>
      <c r="AD120">
        <f>AD119-AC120</f>
        <v>0</v>
      </c>
      <c r="AE120" s="12">
        <f>AC120/$AC$118</f>
        <v>0.66279069767441867</v>
      </c>
      <c r="AH120" s="18" t="s">
        <v>137</v>
      </c>
      <c r="AI120" s="17">
        <v>2382336.0700000003</v>
      </c>
    </row>
    <row r="121" spans="25:35" x14ac:dyDescent="0.2">
      <c r="AH121" s="18" t="s">
        <v>168</v>
      </c>
      <c r="AI121" s="17">
        <v>38140275.139999993</v>
      </c>
    </row>
    <row r="122" spans="25:35" ht="12.75" customHeight="1" x14ac:dyDescent="0.2"/>
    <row r="123" spans="25:35" x14ac:dyDescent="0.2">
      <c r="AH123" s="25" t="s">
        <v>191</v>
      </c>
      <c r="AI123" t="s">
        <v>189</v>
      </c>
    </row>
    <row r="124" spans="25:35" x14ac:dyDescent="0.2">
      <c r="AA124" s="20" t="s">
        <v>189</v>
      </c>
      <c r="AB124" s="10" t="s">
        <v>192</v>
      </c>
      <c r="AC124" s="30">
        <f>SUM(AC125:AC135)</f>
        <v>14.206949650000002</v>
      </c>
    </row>
    <row r="125" spans="25:35" x14ac:dyDescent="0.2">
      <c r="AA125" s="9"/>
      <c r="AB125" t="s">
        <v>175</v>
      </c>
      <c r="AC125" s="29">
        <f>SUMIF('Base Despesas'!$G:$G,'Gráficos Despesas'!$AA$124&amp;'Gráficos Despesas'!$AB125,'Base Despesas'!$Q:$Q)/1000000</f>
        <v>8.8693644500000008</v>
      </c>
      <c r="AD125" s="30">
        <f>AC124-AC125</f>
        <v>5.3375852000000013</v>
      </c>
      <c r="AE125" s="12">
        <f t="shared" ref="AE125:AE135" si="14">ROUND(AC125/$AC$124,2)</f>
        <v>0.62</v>
      </c>
      <c r="AH125" s="25" t="s">
        <v>167</v>
      </c>
      <c r="AI125" t="s">
        <v>169</v>
      </c>
    </row>
    <row r="126" spans="25:35" x14ac:dyDescent="0.2">
      <c r="AB126" t="s">
        <v>133</v>
      </c>
      <c r="AC126" s="29">
        <f>SUMIF('Base Despesas'!$G:$G,'Gráficos Despesas'!$AA$124&amp;'Gráficos Despesas'!$AB126,'Base Despesas'!$Q:$Q)/1000000</f>
        <v>1.4274816400000001</v>
      </c>
      <c r="AD126" s="30">
        <f>AD125-AC126</f>
        <v>3.9101035600000014</v>
      </c>
      <c r="AE126" s="12">
        <f t="shared" si="14"/>
        <v>0.1</v>
      </c>
      <c r="AH126" s="18" t="s">
        <v>157</v>
      </c>
      <c r="AI126" s="17">
        <v>1191676.1900000002</v>
      </c>
    </row>
    <row r="127" spans="25:35" x14ac:dyDescent="0.2">
      <c r="AB127" t="s">
        <v>174</v>
      </c>
      <c r="AC127" s="29">
        <f>SUMIF('Base Despesas'!$G:$G,'Gráficos Despesas'!$AA$124&amp;'Gráficos Despesas'!$AB127,'Base Despesas'!$Q:$Q)/1000000</f>
        <v>1.3250573400000001</v>
      </c>
      <c r="AD127" s="30">
        <f t="shared" ref="AD127:AD135" si="15">AD126-AC127</f>
        <v>2.5850462200000015</v>
      </c>
      <c r="AE127" s="12">
        <f t="shared" si="14"/>
        <v>0.09</v>
      </c>
      <c r="AH127" s="18" t="s">
        <v>159</v>
      </c>
      <c r="AI127" s="17">
        <v>2640053.2999999998</v>
      </c>
    </row>
    <row r="128" spans="25:35" x14ac:dyDescent="0.2">
      <c r="AB128" t="s">
        <v>136</v>
      </c>
      <c r="AC128" s="29">
        <f>SUMIF('Base Despesas'!$G:$G,'Gráficos Despesas'!$AA$124&amp;'Gráficos Despesas'!$AB128,'Base Despesas'!$Q:$Q)/1000000</f>
        <v>1.1274245000000001</v>
      </c>
      <c r="AD128" s="30">
        <f t="shared" si="15"/>
        <v>1.4576217200000015</v>
      </c>
      <c r="AE128" s="12">
        <f t="shared" si="14"/>
        <v>0.08</v>
      </c>
      <c r="AH128" s="18" t="s">
        <v>160</v>
      </c>
      <c r="AI128" s="17">
        <v>4833431.9400000004</v>
      </c>
    </row>
    <row r="129" spans="27:35" x14ac:dyDescent="0.2">
      <c r="AB129" t="s">
        <v>137</v>
      </c>
      <c r="AC129" s="29">
        <f>SUMIF('Base Despesas'!$G:$G,'Gráficos Despesas'!$AA$124&amp;'Gráficos Despesas'!$AB129,'Base Despesas'!$Q:$Q)/1000000</f>
        <v>0.69412030000000002</v>
      </c>
      <c r="AD129" s="30">
        <f t="shared" si="15"/>
        <v>0.76350142000000143</v>
      </c>
      <c r="AE129" s="12">
        <f t="shared" si="14"/>
        <v>0.05</v>
      </c>
      <c r="AH129" s="18" t="s">
        <v>162</v>
      </c>
      <c r="AI129" s="17">
        <v>3050740.1599999997</v>
      </c>
    </row>
    <row r="130" spans="27:35" x14ac:dyDescent="0.2">
      <c r="AB130" t="s">
        <v>135</v>
      </c>
      <c r="AC130" s="29">
        <f>SUMIF('Base Despesas'!$G:$G,'Gráficos Despesas'!$AA$124&amp;'Gráficos Despesas'!$AB130,'Base Despesas'!$Q:$Q)/1000000</f>
        <v>0.30352665000000001</v>
      </c>
      <c r="AD130" s="30">
        <f t="shared" si="15"/>
        <v>0.45997477000000142</v>
      </c>
      <c r="AE130" s="12">
        <f t="shared" si="14"/>
        <v>0.02</v>
      </c>
      <c r="AH130" s="18" t="s">
        <v>161</v>
      </c>
      <c r="AI130" s="17">
        <v>357058.05999999994</v>
      </c>
    </row>
    <row r="131" spans="27:35" x14ac:dyDescent="0.2">
      <c r="AB131" t="s">
        <v>134</v>
      </c>
      <c r="AC131" s="29">
        <f>SUMIF('Base Despesas'!$G:$G,'Gráficos Despesas'!$AA$124&amp;'Gráficos Despesas'!$AB131,'Base Despesas'!$Q:$Q)/1000000</f>
        <v>0.10514379999999998</v>
      </c>
      <c r="AD131" s="30">
        <f t="shared" si="15"/>
        <v>0.35483097000000141</v>
      </c>
      <c r="AE131" s="12">
        <f t="shared" si="14"/>
        <v>0.01</v>
      </c>
      <c r="AH131" s="18" t="s">
        <v>155</v>
      </c>
      <c r="AI131" s="17">
        <v>820637.27</v>
      </c>
    </row>
    <row r="132" spans="27:35" x14ac:dyDescent="0.2">
      <c r="AB132" t="s">
        <v>172</v>
      </c>
      <c r="AC132" s="29">
        <f>SUMIF('Base Despesas'!$G:$G,'Gráficos Despesas'!$AA$124&amp;'Gráficos Despesas'!$AB132,'Base Despesas'!$Q:$Q)/1000000</f>
        <v>9.1473429999999994E-2</v>
      </c>
      <c r="AD132" s="30">
        <f t="shared" si="15"/>
        <v>0.26335754000000144</v>
      </c>
      <c r="AE132" s="12">
        <f t="shared" si="14"/>
        <v>0.01</v>
      </c>
      <c r="AH132" s="18" t="s">
        <v>156</v>
      </c>
      <c r="AI132" s="17">
        <v>743894.76</v>
      </c>
    </row>
    <row r="133" spans="27:35" x14ac:dyDescent="0.2">
      <c r="AB133" t="s">
        <v>171</v>
      </c>
      <c r="AC133" s="29">
        <f>SUMIF('Base Despesas'!$G:$G,'Gráficos Despesas'!$AA$124&amp;'Gráficos Despesas'!$AB133,'Base Despesas'!$Q:$Q)/1000000</f>
        <v>8.9721559999999992E-2</v>
      </c>
      <c r="AD133" s="30">
        <f t="shared" si="15"/>
        <v>0.17363598000000147</v>
      </c>
      <c r="AE133" s="12">
        <f t="shared" si="14"/>
        <v>0.01</v>
      </c>
      <c r="AH133" s="18">
        <v>2018</v>
      </c>
      <c r="AI133" s="17">
        <v>569457.97</v>
      </c>
    </row>
    <row r="134" spans="27:35" x14ac:dyDescent="0.2">
      <c r="AB134" t="s">
        <v>132</v>
      </c>
      <c r="AC134" s="29">
        <f>SUMIF('Base Despesas'!$G:$G,'Gráficos Despesas'!$AA$124&amp;'Gráficos Despesas'!$AB134,'Base Despesas'!$Q:$Q)/1000000</f>
        <v>0.16193227000000002</v>
      </c>
      <c r="AD134" s="30">
        <f t="shared" si="15"/>
        <v>1.1703710000001449E-2</v>
      </c>
      <c r="AE134" s="12">
        <f t="shared" si="14"/>
        <v>0.01</v>
      </c>
      <c r="AH134" s="18" t="s">
        <v>168</v>
      </c>
      <c r="AI134" s="17">
        <v>14206949.65</v>
      </c>
    </row>
    <row r="135" spans="27:35" x14ac:dyDescent="0.2">
      <c r="AB135" t="s">
        <v>138</v>
      </c>
      <c r="AC135" s="29">
        <f>SUMIF('Base Despesas'!$G:$G,'Gráficos Despesas'!$AA$124&amp;'Gráficos Despesas'!$AB135,'Base Despesas'!$Q:$Q)/1000000</f>
        <v>1.1703709999999999E-2</v>
      </c>
      <c r="AD135" s="30">
        <f t="shared" si="15"/>
        <v>1.4502288259166107E-15</v>
      </c>
      <c r="AE135" s="12">
        <f t="shared" si="14"/>
        <v>0</v>
      </c>
    </row>
    <row r="136" spans="27:35" ht="12.75" customHeight="1" x14ac:dyDescent="0.2"/>
    <row r="137" spans="27:35" ht="12.75" customHeight="1" x14ac:dyDescent="0.2"/>
    <row r="138" spans="27:35" ht="12.75" customHeight="1" x14ac:dyDescent="0.2"/>
    <row r="139" spans="27:35" x14ac:dyDescent="0.2">
      <c r="AB139" s="10" t="s">
        <v>140</v>
      </c>
      <c r="AC139" s="10" t="s">
        <v>141</v>
      </c>
      <c r="AD139" s="10" t="s">
        <v>142</v>
      </c>
      <c r="AE139" s="10" t="s">
        <v>209</v>
      </c>
    </row>
    <row r="140" spans="27:35" x14ac:dyDescent="0.2">
      <c r="AA140">
        <v>2018</v>
      </c>
      <c r="AB140" s="9">
        <f>SUMIF('Base Despesas'!$A:$A,'Gráficos Despesas'!$AA140&amp;'Gráficos Despesas'!AB$139,'Base Despesas'!$Q:$Q)</f>
        <v>0</v>
      </c>
      <c r="AC140" s="9">
        <f>SUMIF('Base Despesas'!$A:$A,'Gráficos Despesas'!$AA140&amp;'Gráficos Despesas'!AC$139,'Base Despesas'!$Q:$Q)</f>
        <v>150348.54999999999</v>
      </c>
      <c r="AD140" s="9">
        <f>SUMIF('Base Despesas'!$A:$A,'Gráficos Despesas'!$AA140&amp;'Gráficos Despesas'!AD$139,'Base Despesas'!$Q:$Q)</f>
        <v>159806.75</v>
      </c>
      <c r="AE140" s="43">
        <f>SUM(AB140:AD140)</f>
        <v>310155.3</v>
      </c>
    </row>
    <row r="141" spans="27:35" x14ac:dyDescent="0.2">
      <c r="AA141">
        <v>2017</v>
      </c>
      <c r="AB141" s="9">
        <f>SUMIF('Base Despesas'!$A:$A,'Gráficos Despesas'!$AA141&amp;'Gráficos Despesas'!AB$139,'Base Despesas'!$Q:$Q)</f>
        <v>19082.009999999998</v>
      </c>
      <c r="AC141" s="9">
        <f>SUMIF('Base Despesas'!$A:$A,'Gráficos Despesas'!$AA141&amp;'Gráficos Despesas'!AC$139,'Base Despesas'!$Q:$Q)</f>
        <v>84732.77</v>
      </c>
      <c r="AD141" s="9">
        <f>SUMIF('Base Despesas'!$A:$A,'Gráficos Despesas'!$AA141&amp;'Gráficos Despesas'!AD$139,'Base Despesas'!$Q:$Q)</f>
        <v>96605.069999999992</v>
      </c>
      <c r="AE141" s="43">
        <f t="shared" ref="AE141" si="16">SUM(AB141:AD141)</f>
        <v>200419.84999999998</v>
      </c>
    </row>
    <row r="142" spans="27:35" x14ac:dyDescent="0.2">
      <c r="AC142" s="12">
        <f>(AC140-AC141)/AC141</f>
        <v>0.77438492805085901</v>
      </c>
      <c r="AD142" s="12">
        <f t="shared" ref="AD142:AE142" si="17">(AD140-AD141)/AD141</f>
        <v>0.65422736094492773</v>
      </c>
      <c r="AE142" s="12">
        <f t="shared" si="17"/>
        <v>0.54752785215636091</v>
      </c>
    </row>
    <row r="143" spans="27:35" ht="12.75" customHeight="1" x14ac:dyDescent="0.2"/>
    <row r="144" spans="27:35" ht="12.75" customHeight="1" x14ac:dyDescent="0.2"/>
    <row r="145" spans="27:31" x14ac:dyDescent="0.2">
      <c r="AA145" s="25" t="s">
        <v>191</v>
      </c>
      <c r="AB145" t="s">
        <v>211</v>
      </c>
    </row>
    <row r="146" spans="27:31" ht="12.75" customHeight="1" x14ac:dyDescent="0.2"/>
    <row r="147" spans="27:31" x14ac:dyDescent="0.2">
      <c r="AA147" s="25" t="s">
        <v>169</v>
      </c>
      <c r="AC147" s="25" t="s">
        <v>131</v>
      </c>
    </row>
    <row r="148" spans="27:31" x14ac:dyDescent="0.2">
      <c r="AA148" s="25" t="s">
        <v>139</v>
      </c>
      <c r="AB148" s="25" t="s">
        <v>128</v>
      </c>
      <c r="AC148" s="44">
        <v>2018</v>
      </c>
      <c r="AD148" s="44" t="s">
        <v>156</v>
      </c>
      <c r="AE148" t="s">
        <v>168</v>
      </c>
    </row>
    <row r="149" spans="27:31" x14ac:dyDescent="0.2">
      <c r="AA149" t="s">
        <v>140</v>
      </c>
      <c r="AB149" t="s">
        <v>136</v>
      </c>
      <c r="AC149" s="17"/>
      <c r="AD149" s="17">
        <v>13355.8</v>
      </c>
      <c r="AE149" s="17">
        <v>13355.8</v>
      </c>
    </row>
    <row r="150" spans="27:31" x14ac:dyDescent="0.2">
      <c r="AA150" t="s">
        <v>140</v>
      </c>
      <c r="AB150" t="s">
        <v>175</v>
      </c>
      <c r="AC150" s="17"/>
      <c r="AD150" s="17">
        <v>5726.21</v>
      </c>
      <c r="AE150" s="17">
        <v>5726.21</v>
      </c>
    </row>
    <row r="151" spans="27:31" x14ac:dyDescent="0.2">
      <c r="AA151" t="s">
        <v>141</v>
      </c>
      <c r="AB151" t="s">
        <v>136</v>
      </c>
      <c r="AC151" s="17">
        <v>29236.6</v>
      </c>
      <c r="AD151" s="17">
        <v>16671.55</v>
      </c>
      <c r="AE151" s="17">
        <v>45908.149999999994</v>
      </c>
    </row>
    <row r="152" spans="27:31" x14ac:dyDescent="0.2">
      <c r="AA152" t="s">
        <v>141</v>
      </c>
      <c r="AB152" t="s">
        <v>134</v>
      </c>
      <c r="AC152" s="17">
        <v>2850</v>
      </c>
      <c r="AD152" s="17"/>
      <c r="AE152" s="17">
        <v>2850</v>
      </c>
    </row>
    <row r="153" spans="27:31" x14ac:dyDescent="0.2">
      <c r="AA153" t="s">
        <v>141</v>
      </c>
      <c r="AB153" t="s">
        <v>175</v>
      </c>
      <c r="AC153" s="17">
        <v>118261.95000000001</v>
      </c>
      <c r="AD153" s="17">
        <v>68061.22</v>
      </c>
      <c r="AE153" s="17">
        <v>186323.17</v>
      </c>
    </row>
    <row r="154" spans="27:31" x14ac:dyDescent="0.2">
      <c r="AA154" t="s">
        <v>142</v>
      </c>
      <c r="AB154" t="s">
        <v>136</v>
      </c>
      <c r="AC154" s="17"/>
      <c r="AD154" s="17">
        <v>28123.3</v>
      </c>
      <c r="AE154" s="17">
        <v>28123.3</v>
      </c>
    </row>
    <row r="155" spans="27:31" x14ac:dyDescent="0.2">
      <c r="AA155" t="s">
        <v>142</v>
      </c>
      <c r="AB155" t="s">
        <v>134</v>
      </c>
      <c r="AC155" s="17"/>
      <c r="AD155" s="17">
        <v>4885.1400000000003</v>
      </c>
      <c r="AE155" s="17">
        <v>4885.1400000000003</v>
      </c>
    </row>
    <row r="156" spans="27:31" x14ac:dyDescent="0.2">
      <c r="AA156" t="s">
        <v>142</v>
      </c>
      <c r="AB156" t="s">
        <v>175</v>
      </c>
      <c r="AC156" s="17">
        <v>159806.74999999997</v>
      </c>
      <c r="AD156" s="17">
        <v>63596.63</v>
      </c>
      <c r="AE156" s="17">
        <v>223403.37999999998</v>
      </c>
    </row>
    <row r="157" spans="27:31" x14ac:dyDescent="0.2">
      <c r="AA157" t="s">
        <v>168</v>
      </c>
      <c r="AC157" s="17">
        <v>310155.3</v>
      </c>
      <c r="AD157" s="17">
        <v>200419.85</v>
      </c>
      <c r="AE157" s="17">
        <v>510575.15</v>
      </c>
    </row>
    <row r="158" spans="27:31" ht="12.75" customHeight="1" x14ac:dyDescent="0.2"/>
    <row r="159" spans="27:31" ht="12.75" customHeight="1" x14ac:dyDescent="0.2"/>
    <row r="160" spans="27:31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spans="2:11" ht="12.75" customHeight="1" x14ac:dyDescent="0.2"/>
    <row r="226" spans="2:11" ht="12.75" customHeight="1" x14ac:dyDescent="0.2"/>
    <row r="227" spans="2:11" ht="12.75" customHeight="1" x14ac:dyDescent="0.2"/>
    <row r="228" spans="2:11" ht="12.75" customHeight="1" x14ac:dyDescent="0.2"/>
    <row r="229" spans="2:11" s="27" customFormat="1" ht="12.75" customHeight="1" x14ac:dyDescent="0.2">
      <c r="C229" s="56">
        <v>2011</v>
      </c>
      <c r="D229" s="56">
        <f>C229+1</f>
        <v>2012</v>
      </c>
      <c r="E229" s="56">
        <f t="shared" ref="E229:J229" si="18">D229+1</f>
        <v>2013</v>
      </c>
      <c r="F229" s="56">
        <f t="shared" si="18"/>
        <v>2014</v>
      </c>
      <c r="G229" s="56">
        <f t="shared" si="18"/>
        <v>2015</v>
      </c>
      <c r="H229" s="56">
        <f t="shared" si="18"/>
        <v>2016</v>
      </c>
      <c r="I229" s="56">
        <f t="shared" si="18"/>
        <v>2017</v>
      </c>
      <c r="J229" s="56">
        <f t="shared" si="18"/>
        <v>2018</v>
      </c>
      <c r="K229" s="56" t="s">
        <v>228</v>
      </c>
    </row>
    <row r="230" spans="2:11" s="27" customFormat="1" ht="12.75" customHeight="1" x14ac:dyDescent="0.2">
      <c r="B230" s="27" t="s">
        <v>226</v>
      </c>
      <c r="C230" s="57">
        <f>$AE$99</f>
        <v>0.14149821640903684</v>
      </c>
      <c r="D230" s="57">
        <f>$AE$102</f>
        <v>0.51866404715127701</v>
      </c>
      <c r="E230" s="57">
        <f>$AE$105</f>
        <v>0.61216730038022815</v>
      </c>
      <c r="F230" s="57">
        <f>$AE$108</f>
        <v>0.53135888501742157</v>
      </c>
      <c r="G230" s="57">
        <f>$AE$111</f>
        <v>0.17475728155339804</v>
      </c>
      <c r="H230" s="57">
        <f>$AE$114</f>
        <v>0.29602888086642598</v>
      </c>
      <c r="I230" s="57">
        <f>$AE$117</f>
        <v>0.26714801444043323</v>
      </c>
      <c r="J230" s="57">
        <f>$AE$120</f>
        <v>0.66279069767441867</v>
      </c>
      <c r="K230" s="57">
        <f>$Z$116</f>
        <v>0.36950299245381207</v>
      </c>
    </row>
    <row r="231" spans="2:11" s="27" customFormat="1" ht="12.75" customHeight="1" x14ac:dyDescent="0.2">
      <c r="B231" s="27" t="s">
        <v>227</v>
      </c>
      <c r="C231" s="57">
        <v>0.17</v>
      </c>
      <c r="D231" s="57">
        <v>0.49</v>
      </c>
      <c r="E231" s="57">
        <v>0.41</v>
      </c>
      <c r="F231" s="57">
        <v>0.44</v>
      </c>
      <c r="G231" s="57">
        <v>0.32</v>
      </c>
      <c r="H231" s="57">
        <v>0.3</v>
      </c>
      <c r="I231" s="57">
        <v>0.25</v>
      </c>
      <c r="J231" s="57">
        <v>0.69</v>
      </c>
      <c r="K231" s="57">
        <v>0.34</v>
      </c>
    </row>
    <row r="232" spans="2:11" ht="12.75" customHeight="1" x14ac:dyDescent="0.2"/>
    <row r="233" spans="2:11" ht="12.75" customHeight="1" x14ac:dyDescent="0.2"/>
    <row r="234" spans="2:11" ht="12.75" customHeight="1" x14ac:dyDescent="0.2"/>
    <row r="235" spans="2:11" ht="12.75" customHeight="1" x14ac:dyDescent="0.2"/>
    <row r="236" spans="2:11" ht="12.75" customHeight="1" x14ac:dyDescent="0.2"/>
    <row r="237" spans="2:11" ht="12.75" customHeight="1" x14ac:dyDescent="0.2"/>
    <row r="238" spans="2:11" ht="12.75" customHeight="1" x14ac:dyDescent="0.2"/>
    <row r="239" spans="2:11" ht="12.75" customHeight="1" x14ac:dyDescent="0.2"/>
    <row r="240" spans="2:11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</sheetData>
  <sortState ref="AB88:AC98">
    <sortCondition descending="1" ref="AC88:AC98"/>
  </sortState>
  <dataValidations disablePrompts="1" count="1">
    <dataValidation type="list" allowBlank="1" showInputMessage="1" showErrorMessage="1" sqref="B52">
      <formula1>"Correntes,Capital"</formula1>
    </dataValidation>
  </dataValidations>
  <pageMargins left="0.51181102362204722" right="0.51181102362204722" top="0.78740157480314965" bottom="0.78740157480314965" header="0.31496062992125984" footer="0.31496062992125984"/>
  <pageSetup paperSize="9" scale="73" orientation="landscape" r:id="rId9"/>
  <drawing r:id="rId10"/>
  <extLst>
    <ext xmlns:x14="http://schemas.microsoft.com/office/spreadsheetml/2009/9/main" uri="{A8765BA9-456A-4dab-B4F3-ACF838C121DE}">
      <x14:slicerList>
        <x14:slicer r:id="rId11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H61"/>
  <sheetViews>
    <sheetView workbookViewId="0">
      <selection activeCell="H5" sqref="H5:H9"/>
    </sheetView>
  </sheetViews>
  <sheetFormatPr defaultRowHeight="15" x14ac:dyDescent="0.25"/>
  <cols>
    <col min="1" max="1" width="9.140625" style="38"/>
    <col min="2" max="2" width="14.42578125" style="38" bestFit="1" customWidth="1"/>
    <col min="3" max="3" width="9.140625" style="38"/>
    <col min="4" max="4" width="11.7109375" style="38" bestFit="1" customWidth="1"/>
    <col min="5" max="5" width="25.28515625" style="38" customWidth="1"/>
    <col min="6" max="6" width="11" style="38" customWidth="1"/>
    <col min="7" max="7" width="23.7109375" style="38" bestFit="1" customWidth="1"/>
    <col min="8" max="8" width="29.28515625" style="38" bestFit="1" customWidth="1"/>
    <col min="9" max="16384" width="9.140625" style="38"/>
  </cols>
  <sheetData>
    <row r="1" spans="2:8" x14ac:dyDescent="0.25">
      <c r="B1" s="41" t="s">
        <v>165</v>
      </c>
      <c r="C1" s="38" t="s">
        <v>163</v>
      </c>
      <c r="D1" s="38" t="s">
        <v>202</v>
      </c>
      <c r="E1" s="38" t="s">
        <v>0</v>
      </c>
      <c r="F1" s="40" t="s">
        <v>1</v>
      </c>
      <c r="G1" s="40" t="s">
        <v>208</v>
      </c>
      <c r="H1" s="38" t="s">
        <v>203</v>
      </c>
    </row>
    <row r="2" spans="2:8" hidden="1" x14ac:dyDescent="0.25">
      <c r="B2" s="42" t="str">
        <f>C2&amp;G2</f>
        <v>2018CORRENTE</v>
      </c>
      <c r="C2" s="38">
        <v>2018</v>
      </c>
      <c r="D2" s="38" t="s">
        <v>32</v>
      </c>
      <c r="E2" s="38" t="s">
        <v>184</v>
      </c>
      <c r="F2" s="38">
        <v>3</v>
      </c>
      <c r="G2" s="40" t="s">
        <v>207</v>
      </c>
      <c r="H2" s="39">
        <v>1243157.93</v>
      </c>
    </row>
    <row r="3" spans="2:8" hidden="1" x14ac:dyDescent="0.25">
      <c r="B3" s="42" t="str">
        <f t="shared" ref="B3:B61" si="0">C3&amp;G3</f>
        <v>2018CORRENTE</v>
      </c>
      <c r="C3" s="38">
        <v>2018</v>
      </c>
      <c r="D3" s="38">
        <v>2994</v>
      </c>
      <c r="E3" s="38" t="s">
        <v>178</v>
      </c>
      <c r="F3" s="38">
        <v>3</v>
      </c>
      <c r="G3" s="38" t="s">
        <v>207</v>
      </c>
      <c r="H3" s="39">
        <v>465365</v>
      </c>
    </row>
    <row r="4" spans="2:8" hidden="1" x14ac:dyDescent="0.25">
      <c r="B4" s="42" t="str">
        <f t="shared" si="0"/>
        <v>2018CORRENTE</v>
      </c>
      <c r="C4" s="38">
        <v>2018</v>
      </c>
      <c r="D4" s="38">
        <v>4572</v>
      </c>
      <c r="E4" s="38" t="s">
        <v>179</v>
      </c>
      <c r="F4" s="38">
        <v>3</v>
      </c>
      <c r="G4" s="38" t="s">
        <v>207</v>
      </c>
      <c r="H4" s="39">
        <v>7850</v>
      </c>
    </row>
    <row r="5" spans="2:8" x14ac:dyDescent="0.25">
      <c r="B5" s="42" t="str">
        <f t="shared" si="0"/>
        <v>2017CORRENTE</v>
      </c>
      <c r="C5" s="38">
        <v>2017</v>
      </c>
      <c r="D5" s="38" t="s">
        <v>11</v>
      </c>
      <c r="E5" s="38" t="s">
        <v>185</v>
      </c>
      <c r="F5" s="38">
        <v>3</v>
      </c>
      <c r="G5" s="38" t="s">
        <v>207</v>
      </c>
      <c r="H5" s="39">
        <v>109994.6</v>
      </c>
    </row>
    <row r="6" spans="2:8" x14ac:dyDescent="0.25">
      <c r="B6" s="42" t="str">
        <f t="shared" si="0"/>
        <v>2017CORRENTE</v>
      </c>
      <c r="C6" s="38">
        <v>2017</v>
      </c>
      <c r="D6" s="38" t="s">
        <v>32</v>
      </c>
      <c r="E6" s="38" t="s">
        <v>184</v>
      </c>
      <c r="F6" s="38">
        <v>3</v>
      </c>
      <c r="G6" s="38" t="s">
        <v>207</v>
      </c>
      <c r="H6" s="39">
        <v>2025035.62</v>
      </c>
    </row>
    <row r="7" spans="2:8" x14ac:dyDescent="0.25">
      <c r="B7" s="42" t="str">
        <f t="shared" si="0"/>
        <v>2017CAPITAL</v>
      </c>
      <c r="C7" s="38">
        <v>2017</v>
      </c>
      <c r="D7" s="38" t="s">
        <v>32</v>
      </c>
      <c r="E7" s="38" t="s">
        <v>184</v>
      </c>
      <c r="F7" s="38">
        <v>4</v>
      </c>
      <c r="G7" s="40" t="s">
        <v>154</v>
      </c>
      <c r="H7" s="39">
        <v>27957.9</v>
      </c>
    </row>
    <row r="8" spans="2:8" x14ac:dyDescent="0.25">
      <c r="B8" s="42" t="str">
        <f t="shared" si="0"/>
        <v>2017CORRENTE</v>
      </c>
      <c r="C8" s="38">
        <v>2017</v>
      </c>
      <c r="D8" s="38">
        <v>2994</v>
      </c>
      <c r="E8" s="38" t="s">
        <v>178</v>
      </c>
      <c r="F8" s="38">
        <v>3</v>
      </c>
      <c r="G8" s="38" t="s">
        <v>207</v>
      </c>
      <c r="H8" s="39">
        <v>404874.56</v>
      </c>
    </row>
    <row r="9" spans="2:8" x14ac:dyDescent="0.25">
      <c r="B9" s="42" t="str">
        <f t="shared" si="0"/>
        <v>2017CORRENTE</v>
      </c>
      <c r="C9" s="38">
        <v>2017</v>
      </c>
      <c r="D9" s="38">
        <v>4572</v>
      </c>
      <c r="E9" s="38" t="s">
        <v>179</v>
      </c>
      <c r="F9" s="38">
        <v>3</v>
      </c>
      <c r="G9" s="38" t="s">
        <v>207</v>
      </c>
      <c r="H9" s="39">
        <v>31405.46</v>
      </c>
    </row>
    <row r="10" spans="2:8" hidden="1" x14ac:dyDescent="0.25">
      <c r="B10" s="42" t="str">
        <f t="shared" si="0"/>
        <v>2016CORRENTE</v>
      </c>
      <c r="C10" s="38">
        <v>2016</v>
      </c>
      <c r="D10" s="38" t="s">
        <v>11</v>
      </c>
      <c r="E10" s="38" t="s">
        <v>185</v>
      </c>
      <c r="F10" s="38">
        <v>3</v>
      </c>
      <c r="G10" s="38" t="s">
        <v>207</v>
      </c>
      <c r="H10" s="39">
        <v>48235.54</v>
      </c>
    </row>
    <row r="11" spans="2:8" hidden="1" x14ac:dyDescent="0.25">
      <c r="B11" s="42" t="str">
        <f t="shared" si="0"/>
        <v>2016CAPITAL</v>
      </c>
      <c r="C11" s="38">
        <v>2016</v>
      </c>
      <c r="D11" s="38" t="s">
        <v>31</v>
      </c>
      <c r="E11" s="38" t="s">
        <v>180</v>
      </c>
      <c r="F11" s="38">
        <v>4</v>
      </c>
      <c r="G11" s="38" t="s">
        <v>154</v>
      </c>
      <c r="H11" s="39">
        <v>8226</v>
      </c>
    </row>
    <row r="12" spans="2:8" hidden="1" x14ac:dyDescent="0.25">
      <c r="B12" s="42" t="str">
        <f t="shared" si="0"/>
        <v>2016CORRENTE</v>
      </c>
      <c r="C12" s="38">
        <v>2016</v>
      </c>
      <c r="D12" s="38" t="s">
        <v>32</v>
      </c>
      <c r="E12" s="38" t="s">
        <v>184</v>
      </c>
      <c r="F12" s="38">
        <v>3</v>
      </c>
      <c r="G12" s="38" t="s">
        <v>207</v>
      </c>
      <c r="H12" s="39">
        <v>1992747.3</v>
      </c>
    </row>
    <row r="13" spans="2:8" hidden="1" x14ac:dyDescent="0.25">
      <c r="B13" s="42" t="str">
        <f t="shared" si="0"/>
        <v>2016CAPITAL</v>
      </c>
      <c r="C13" s="38">
        <v>2016</v>
      </c>
      <c r="D13" s="38" t="s">
        <v>32</v>
      </c>
      <c r="E13" s="38" t="s">
        <v>184</v>
      </c>
      <c r="F13" s="38">
        <v>4</v>
      </c>
      <c r="G13" s="38" t="s">
        <v>154</v>
      </c>
      <c r="H13" s="39">
        <v>151229.07</v>
      </c>
    </row>
    <row r="14" spans="2:8" hidden="1" x14ac:dyDescent="0.25">
      <c r="B14" s="42" t="str">
        <f t="shared" si="0"/>
        <v>2016CORRENTE</v>
      </c>
      <c r="C14" s="38">
        <v>2016</v>
      </c>
      <c r="D14" s="38">
        <v>2994</v>
      </c>
      <c r="E14" s="38" t="s">
        <v>178</v>
      </c>
      <c r="F14" s="38">
        <v>3</v>
      </c>
      <c r="G14" s="38" t="s">
        <v>207</v>
      </c>
      <c r="H14" s="39">
        <v>508671.57</v>
      </c>
    </row>
    <row r="15" spans="2:8" hidden="1" x14ac:dyDescent="0.25">
      <c r="B15" s="42" t="str">
        <f t="shared" si="0"/>
        <v>2016CORRENTE</v>
      </c>
      <c r="C15" s="38">
        <v>2016</v>
      </c>
      <c r="D15" s="38">
        <v>4572</v>
      </c>
      <c r="E15" s="38" t="s">
        <v>179</v>
      </c>
      <c r="F15" s="38">
        <v>3</v>
      </c>
      <c r="G15" s="38" t="s">
        <v>207</v>
      </c>
      <c r="H15" s="39">
        <v>42333.34</v>
      </c>
    </row>
    <row r="16" spans="2:8" hidden="1" x14ac:dyDescent="0.25">
      <c r="B16" s="42" t="str">
        <f t="shared" si="0"/>
        <v>2015CORRENTE</v>
      </c>
      <c r="C16" s="38">
        <v>2015</v>
      </c>
      <c r="D16" s="38" t="s">
        <v>32</v>
      </c>
      <c r="E16" s="38" t="s">
        <v>184</v>
      </c>
      <c r="F16" s="38">
        <v>3</v>
      </c>
      <c r="G16" s="38" t="s">
        <v>207</v>
      </c>
      <c r="H16" s="39">
        <v>1864265.37</v>
      </c>
    </row>
    <row r="17" spans="2:8" hidden="1" x14ac:dyDescent="0.25">
      <c r="B17" s="42" t="str">
        <f t="shared" si="0"/>
        <v>2015CAPITAL</v>
      </c>
      <c r="C17" s="38">
        <v>2015</v>
      </c>
      <c r="D17" s="38" t="s">
        <v>32</v>
      </c>
      <c r="E17" s="38" t="s">
        <v>184</v>
      </c>
      <c r="F17" s="38">
        <v>4</v>
      </c>
      <c r="G17" s="38" t="s">
        <v>154</v>
      </c>
      <c r="H17" s="39">
        <v>155497.15</v>
      </c>
    </row>
    <row r="18" spans="2:8" hidden="1" x14ac:dyDescent="0.25">
      <c r="B18" s="42" t="str">
        <f t="shared" si="0"/>
        <v>2015CORRENTE</v>
      </c>
      <c r="C18" s="38">
        <v>2015</v>
      </c>
      <c r="D18" s="38">
        <v>2994</v>
      </c>
      <c r="E18" s="38" t="s">
        <v>178</v>
      </c>
      <c r="F18" s="38">
        <v>3</v>
      </c>
      <c r="G18" s="38" t="s">
        <v>207</v>
      </c>
      <c r="H18" s="39">
        <v>388492.4</v>
      </c>
    </row>
    <row r="19" spans="2:8" hidden="1" x14ac:dyDescent="0.25">
      <c r="B19" s="42" t="str">
        <f t="shared" si="0"/>
        <v>2015CORRENTE</v>
      </c>
      <c r="C19" s="38">
        <v>2015</v>
      </c>
      <c r="D19" s="38">
        <v>4572</v>
      </c>
      <c r="E19" s="38" t="s">
        <v>179</v>
      </c>
      <c r="F19" s="38">
        <v>3</v>
      </c>
      <c r="G19" s="38" t="s">
        <v>207</v>
      </c>
      <c r="H19" s="39">
        <v>36842.769999999997</v>
      </c>
    </row>
    <row r="20" spans="2:8" hidden="1" x14ac:dyDescent="0.25">
      <c r="B20" s="42" t="str">
        <f t="shared" si="0"/>
        <v>2015CORRENTE</v>
      </c>
      <c r="C20" s="38">
        <v>2015</v>
      </c>
      <c r="D20" s="38">
        <v>6380</v>
      </c>
      <c r="E20" s="38" t="s">
        <v>182</v>
      </c>
      <c r="F20" s="38">
        <v>3</v>
      </c>
      <c r="G20" s="38" t="s">
        <v>207</v>
      </c>
      <c r="H20" s="38">
        <v>0</v>
      </c>
    </row>
    <row r="21" spans="2:8" hidden="1" x14ac:dyDescent="0.25">
      <c r="B21" s="42" t="str">
        <f t="shared" si="0"/>
        <v>2015CORRENTE</v>
      </c>
      <c r="C21" s="38">
        <v>2015</v>
      </c>
      <c r="D21" s="38">
        <v>8744</v>
      </c>
      <c r="E21" s="38" t="s">
        <v>185</v>
      </c>
      <c r="F21" s="38">
        <v>3</v>
      </c>
      <c r="G21" s="38" t="s">
        <v>207</v>
      </c>
      <c r="H21" s="39">
        <v>13919.53</v>
      </c>
    </row>
    <row r="22" spans="2:8" hidden="1" x14ac:dyDescent="0.25">
      <c r="B22" s="42" t="str">
        <f t="shared" si="0"/>
        <v>2014CORRENTE</v>
      </c>
      <c r="C22" s="38">
        <v>2014</v>
      </c>
      <c r="D22" s="38" t="s">
        <v>32</v>
      </c>
      <c r="E22" s="38" t="s">
        <v>184</v>
      </c>
      <c r="F22" s="38">
        <v>3</v>
      </c>
      <c r="G22" s="38" t="s">
        <v>207</v>
      </c>
      <c r="H22" s="39">
        <v>2209343.39</v>
      </c>
    </row>
    <row r="23" spans="2:8" hidden="1" x14ac:dyDescent="0.25">
      <c r="B23" s="42" t="str">
        <f t="shared" si="0"/>
        <v>2014CAPITAL</v>
      </c>
      <c r="C23" s="38">
        <v>2014</v>
      </c>
      <c r="D23" s="38" t="s">
        <v>32</v>
      </c>
      <c r="E23" s="38" t="s">
        <v>184</v>
      </c>
      <c r="F23" s="38">
        <v>4</v>
      </c>
      <c r="G23" s="38" t="s">
        <v>154</v>
      </c>
      <c r="H23" s="39">
        <v>200248</v>
      </c>
    </row>
    <row r="24" spans="2:8" hidden="1" x14ac:dyDescent="0.25">
      <c r="B24" s="42" t="str">
        <f t="shared" si="0"/>
        <v>2014CORRENTE</v>
      </c>
      <c r="C24" s="38">
        <v>2014</v>
      </c>
      <c r="D24" s="38">
        <v>2994</v>
      </c>
      <c r="E24" s="38" t="s">
        <v>178</v>
      </c>
      <c r="F24" s="38">
        <v>3</v>
      </c>
      <c r="G24" s="38" t="s">
        <v>207</v>
      </c>
      <c r="H24" s="39">
        <v>593210.64</v>
      </c>
    </row>
    <row r="25" spans="2:8" hidden="1" x14ac:dyDescent="0.25">
      <c r="B25" s="42" t="str">
        <f t="shared" si="0"/>
        <v>2014CORRENTE</v>
      </c>
      <c r="C25" s="38">
        <v>2014</v>
      </c>
      <c r="D25" s="38">
        <v>6358</v>
      </c>
      <c r="E25" s="38" t="s">
        <v>179</v>
      </c>
      <c r="F25" s="38">
        <v>3</v>
      </c>
      <c r="G25" s="38" t="s">
        <v>207</v>
      </c>
      <c r="H25" s="39">
        <v>40179.1</v>
      </c>
    </row>
    <row r="26" spans="2:8" hidden="1" x14ac:dyDescent="0.25">
      <c r="B26" s="42" t="str">
        <f t="shared" si="0"/>
        <v>2014CORRENTE</v>
      </c>
      <c r="C26" s="38">
        <v>2014</v>
      </c>
      <c r="D26" s="38">
        <v>8744</v>
      </c>
      <c r="E26" s="38" t="s">
        <v>185</v>
      </c>
      <c r="F26" s="38">
        <v>3</v>
      </c>
      <c r="G26" s="38" t="s">
        <v>207</v>
      </c>
      <c r="H26" s="39">
        <v>9600</v>
      </c>
    </row>
    <row r="27" spans="2:8" hidden="1" x14ac:dyDescent="0.25">
      <c r="B27" s="42" t="str">
        <f t="shared" si="0"/>
        <v>2013CORRENTE</v>
      </c>
      <c r="C27" s="38">
        <v>2013</v>
      </c>
      <c r="D27" s="38" t="s">
        <v>32</v>
      </c>
      <c r="E27" s="38" t="s">
        <v>184</v>
      </c>
      <c r="F27" s="38">
        <v>3</v>
      </c>
      <c r="G27" s="38" t="s">
        <v>207</v>
      </c>
      <c r="H27" s="39">
        <v>3531896.49</v>
      </c>
    </row>
    <row r="28" spans="2:8" hidden="1" x14ac:dyDescent="0.25">
      <c r="B28" s="42" t="str">
        <f t="shared" si="0"/>
        <v>2013CAPITAL</v>
      </c>
      <c r="C28" s="38">
        <v>2013</v>
      </c>
      <c r="D28" s="38" t="s">
        <v>32</v>
      </c>
      <c r="E28" s="38" t="s">
        <v>184</v>
      </c>
      <c r="F28" s="38">
        <v>4</v>
      </c>
      <c r="G28" s="38" t="s">
        <v>154</v>
      </c>
      <c r="H28" s="39">
        <v>1536290.1</v>
      </c>
    </row>
    <row r="29" spans="2:8" hidden="1" x14ac:dyDescent="0.25">
      <c r="B29" s="42" t="str">
        <f t="shared" si="0"/>
        <v>2013CORRENTE</v>
      </c>
      <c r="C29" s="38">
        <v>2013</v>
      </c>
      <c r="D29" s="38" t="s">
        <v>105</v>
      </c>
      <c r="E29" s="38" t="s">
        <v>177</v>
      </c>
      <c r="F29" s="38">
        <v>3</v>
      </c>
      <c r="G29" s="38" t="s">
        <v>207</v>
      </c>
      <c r="H29" s="39">
        <v>22496.49</v>
      </c>
    </row>
    <row r="30" spans="2:8" hidden="1" x14ac:dyDescent="0.25">
      <c r="B30" s="42" t="str">
        <f t="shared" si="0"/>
        <v>2013CORRENTE</v>
      </c>
      <c r="C30" s="38">
        <v>2013</v>
      </c>
      <c r="D30" s="38">
        <v>2994</v>
      </c>
      <c r="E30" s="38" t="s">
        <v>178</v>
      </c>
      <c r="F30" s="38">
        <v>3</v>
      </c>
      <c r="G30" s="38" t="s">
        <v>207</v>
      </c>
      <c r="H30" s="39">
        <v>445652.36</v>
      </c>
    </row>
    <row r="31" spans="2:8" hidden="1" x14ac:dyDescent="0.25">
      <c r="B31" s="42" t="str">
        <f t="shared" si="0"/>
        <v>2013CORRENTE</v>
      </c>
      <c r="C31" s="38">
        <v>2013</v>
      </c>
      <c r="D31" s="38">
        <v>6358</v>
      </c>
      <c r="E31" s="38" t="s">
        <v>179</v>
      </c>
      <c r="F31" s="38">
        <v>3</v>
      </c>
      <c r="G31" s="38" t="s">
        <v>207</v>
      </c>
      <c r="H31" s="39">
        <v>47440.71</v>
      </c>
    </row>
    <row r="32" spans="2:8" hidden="1" x14ac:dyDescent="0.25">
      <c r="B32" s="42" t="str">
        <f t="shared" si="0"/>
        <v>2013CORRENTE</v>
      </c>
      <c r="C32" s="38">
        <v>2013</v>
      </c>
      <c r="D32" s="38">
        <v>8744</v>
      </c>
      <c r="E32" s="38" t="s">
        <v>185</v>
      </c>
      <c r="F32" s="38">
        <v>3</v>
      </c>
      <c r="G32" s="38" t="s">
        <v>207</v>
      </c>
      <c r="H32" s="39">
        <v>3852</v>
      </c>
    </row>
    <row r="33" spans="2:8" hidden="1" x14ac:dyDescent="0.25">
      <c r="B33" s="42" t="str">
        <f t="shared" si="0"/>
        <v>2012CAPITAL</v>
      </c>
      <c r="C33" s="38">
        <v>2012</v>
      </c>
      <c r="D33" s="38">
        <v>2095</v>
      </c>
      <c r="E33" s="38" t="s">
        <v>181</v>
      </c>
      <c r="F33" s="38">
        <v>4</v>
      </c>
      <c r="G33" s="38" t="s">
        <v>154</v>
      </c>
      <c r="H33" s="39">
        <v>293526.65000000002</v>
      </c>
    </row>
    <row r="34" spans="2:8" hidden="1" x14ac:dyDescent="0.25">
      <c r="B34" s="42" t="str">
        <f t="shared" si="0"/>
        <v>2012CORRENTE</v>
      </c>
      <c r="C34" s="38">
        <v>2012</v>
      </c>
      <c r="D34" s="38" t="s">
        <v>32</v>
      </c>
      <c r="E34" s="38" t="s">
        <v>184</v>
      </c>
      <c r="F34" s="38">
        <v>3</v>
      </c>
      <c r="G34" s="38" t="s">
        <v>207</v>
      </c>
      <c r="H34" s="39">
        <v>2396057.2000000002</v>
      </c>
    </row>
    <row r="35" spans="2:8" hidden="1" x14ac:dyDescent="0.25">
      <c r="B35" s="42" t="str">
        <f t="shared" si="0"/>
        <v>2012CAPITAL</v>
      </c>
      <c r="C35" s="38">
        <v>2012</v>
      </c>
      <c r="D35" s="38" t="s">
        <v>32</v>
      </c>
      <c r="E35" s="38" t="s">
        <v>184</v>
      </c>
      <c r="F35" s="38">
        <v>4</v>
      </c>
      <c r="G35" s="38" t="s">
        <v>154</v>
      </c>
      <c r="H35" s="39">
        <v>3969775.88</v>
      </c>
    </row>
    <row r="36" spans="2:8" hidden="1" x14ac:dyDescent="0.25">
      <c r="B36" s="42" t="str">
        <f t="shared" si="0"/>
        <v>2012CORRENTE</v>
      </c>
      <c r="C36" s="38">
        <v>2012</v>
      </c>
      <c r="D36" s="38">
        <v>2994</v>
      </c>
      <c r="E36" s="38" t="s">
        <v>178</v>
      </c>
      <c r="F36" s="38">
        <v>3</v>
      </c>
      <c r="G36" s="38" t="s">
        <v>207</v>
      </c>
      <c r="H36" s="39">
        <v>394486.47</v>
      </c>
    </row>
    <row r="37" spans="2:8" hidden="1" x14ac:dyDescent="0.25">
      <c r="B37" s="42" t="str">
        <f t="shared" si="0"/>
        <v>2012CORRENTE</v>
      </c>
      <c r="C37" s="38">
        <v>2012</v>
      </c>
      <c r="D37" s="38">
        <v>4572</v>
      </c>
      <c r="E37" s="38" t="s">
        <v>179</v>
      </c>
      <c r="F37" s="38">
        <v>3</v>
      </c>
      <c r="G37" s="38" t="s">
        <v>207</v>
      </c>
      <c r="H37" s="39">
        <v>20782.68</v>
      </c>
    </row>
    <row r="38" spans="2:8" hidden="1" x14ac:dyDescent="0.25">
      <c r="B38" s="42" t="str">
        <f t="shared" si="0"/>
        <v>2012CORRENTE</v>
      </c>
      <c r="C38" s="38">
        <v>2012</v>
      </c>
      <c r="D38" s="38">
        <v>6380</v>
      </c>
      <c r="E38" s="38" t="s">
        <v>182</v>
      </c>
      <c r="F38" s="38">
        <v>3</v>
      </c>
      <c r="G38" s="38" t="s">
        <v>207</v>
      </c>
      <c r="H38" s="39">
        <v>5261.34</v>
      </c>
    </row>
    <row r="39" spans="2:8" hidden="1" x14ac:dyDescent="0.25">
      <c r="B39" s="42" t="str">
        <f t="shared" si="0"/>
        <v>2012CAPITAL</v>
      </c>
      <c r="C39" s="38">
        <v>2012</v>
      </c>
      <c r="D39" s="38">
        <v>6380</v>
      </c>
      <c r="E39" s="38" t="s">
        <v>182</v>
      </c>
      <c r="F39" s="38">
        <v>4</v>
      </c>
      <c r="G39" s="38" t="s">
        <v>154</v>
      </c>
      <c r="H39" s="39">
        <v>30727.119999999999</v>
      </c>
    </row>
    <row r="40" spans="2:8" hidden="1" x14ac:dyDescent="0.25">
      <c r="B40" s="42" t="str">
        <f t="shared" si="0"/>
        <v>2012CORRENTE</v>
      </c>
      <c r="C40" s="38">
        <v>2012</v>
      </c>
      <c r="D40" s="38">
        <v>8744</v>
      </c>
      <c r="E40" s="38" t="s">
        <v>185</v>
      </c>
      <c r="F40" s="38">
        <v>3</v>
      </c>
      <c r="G40" s="38" t="s">
        <v>207</v>
      </c>
      <c r="H40" s="38">
        <v>0</v>
      </c>
    </row>
    <row r="41" spans="2:8" hidden="1" x14ac:dyDescent="0.25">
      <c r="B41" s="42" t="str">
        <f t="shared" si="0"/>
        <v>2011CAPITAL</v>
      </c>
      <c r="C41" s="38">
        <v>2011</v>
      </c>
      <c r="D41" s="38" t="s">
        <v>18</v>
      </c>
      <c r="E41" s="38" t="s">
        <v>180</v>
      </c>
      <c r="F41" s="38">
        <v>4</v>
      </c>
      <c r="G41" s="38" t="s">
        <v>154</v>
      </c>
      <c r="H41" s="39">
        <v>1029940.38</v>
      </c>
    </row>
    <row r="42" spans="2:8" hidden="1" x14ac:dyDescent="0.25">
      <c r="B42" s="42" t="str">
        <f t="shared" si="0"/>
        <v>2011CORRENTE</v>
      </c>
      <c r="C42" s="38">
        <v>2011</v>
      </c>
      <c r="D42" s="38">
        <v>2095</v>
      </c>
      <c r="E42" s="38" t="s">
        <v>181</v>
      </c>
      <c r="F42" s="38">
        <v>3</v>
      </c>
      <c r="G42" s="38" t="s">
        <v>207</v>
      </c>
      <c r="H42" s="39">
        <v>10000</v>
      </c>
    </row>
    <row r="43" spans="2:8" hidden="1" x14ac:dyDescent="0.25">
      <c r="B43" s="42" t="str">
        <f t="shared" si="0"/>
        <v>2011CORRENTE</v>
      </c>
      <c r="C43" s="38">
        <v>2011</v>
      </c>
      <c r="D43" s="38">
        <v>2992</v>
      </c>
      <c r="E43" s="38" t="s">
        <v>183</v>
      </c>
      <c r="F43" s="38">
        <v>3</v>
      </c>
      <c r="G43" s="38" t="s">
        <v>207</v>
      </c>
      <c r="H43" s="39">
        <v>1749144.14</v>
      </c>
    </row>
    <row r="44" spans="2:8" hidden="1" x14ac:dyDescent="0.25">
      <c r="B44" s="42" t="str">
        <f t="shared" si="0"/>
        <v>2011CAPITAL</v>
      </c>
      <c r="C44" s="38">
        <v>2011</v>
      </c>
      <c r="D44" s="38">
        <v>2992</v>
      </c>
      <c r="E44" s="38" t="s">
        <v>183</v>
      </c>
      <c r="F44" s="38">
        <v>4</v>
      </c>
      <c r="G44" s="38" t="s">
        <v>154</v>
      </c>
      <c r="H44" s="39">
        <v>409818.15</v>
      </c>
    </row>
    <row r="45" spans="2:8" hidden="1" x14ac:dyDescent="0.25">
      <c r="B45" s="42" t="str">
        <f t="shared" si="0"/>
        <v>2011CORRENTE</v>
      </c>
      <c r="C45" s="38">
        <v>2011</v>
      </c>
      <c r="D45" s="38">
        <v>2994</v>
      </c>
      <c r="E45" s="38" t="s">
        <v>178</v>
      </c>
      <c r="F45" s="38">
        <v>3</v>
      </c>
      <c r="G45" s="38" t="s">
        <v>207</v>
      </c>
      <c r="H45" s="39">
        <v>269929.09000000003</v>
      </c>
    </row>
    <row r="46" spans="2:8" hidden="1" x14ac:dyDescent="0.25">
      <c r="B46" s="42" t="str">
        <f t="shared" si="0"/>
        <v>2011CORRENTE</v>
      </c>
      <c r="C46" s="38">
        <v>2011</v>
      </c>
      <c r="D46" s="38">
        <v>4572</v>
      </c>
      <c r="E46" s="38" t="s">
        <v>179</v>
      </c>
      <c r="F46" s="38">
        <v>3</v>
      </c>
      <c r="G46" s="38" t="s">
        <v>207</v>
      </c>
      <c r="H46" s="39">
        <v>3962.28</v>
      </c>
    </row>
    <row r="47" spans="2:8" hidden="1" x14ac:dyDescent="0.25">
      <c r="B47" s="42" t="str">
        <f t="shared" si="0"/>
        <v>2011CAPITAL</v>
      </c>
      <c r="C47" s="38">
        <v>2011</v>
      </c>
      <c r="D47" s="38">
        <v>6301</v>
      </c>
      <c r="E47" s="38" t="s">
        <v>176</v>
      </c>
      <c r="F47" s="38">
        <v>4</v>
      </c>
      <c r="G47" s="38" t="s">
        <v>154</v>
      </c>
      <c r="H47" s="39">
        <v>149997.49</v>
      </c>
    </row>
    <row r="48" spans="2:8" hidden="1" x14ac:dyDescent="0.25">
      <c r="B48" s="42" t="str">
        <f t="shared" si="0"/>
        <v>2011CORRENTE</v>
      </c>
      <c r="C48" s="38">
        <v>2011</v>
      </c>
      <c r="D48" s="38">
        <v>6358</v>
      </c>
      <c r="E48" s="38" t="s">
        <v>179</v>
      </c>
      <c r="F48" s="38">
        <v>3</v>
      </c>
      <c r="G48" s="38" t="s">
        <v>207</v>
      </c>
      <c r="H48" s="39">
        <v>63312.15</v>
      </c>
    </row>
    <row r="49" spans="2:8" hidden="1" x14ac:dyDescent="0.25">
      <c r="B49" s="42" t="str">
        <f t="shared" si="0"/>
        <v>2011CAPITAL</v>
      </c>
      <c r="C49" s="38">
        <v>2011</v>
      </c>
      <c r="D49" s="38">
        <v>6358</v>
      </c>
      <c r="E49" s="38" t="s">
        <v>179</v>
      </c>
      <c r="F49" s="38">
        <v>4</v>
      </c>
      <c r="G49" s="38" t="s">
        <v>154</v>
      </c>
      <c r="H49" s="39">
        <v>31200.43</v>
      </c>
    </row>
    <row r="50" spans="2:8" hidden="1" x14ac:dyDescent="0.25">
      <c r="B50" s="42" t="str">
        <f t="shared" si="0"/>
        <v>2011CORRENTE</v>
      </c>
      <c r="C50" s="38">
        <v>2011</v>
      </c>
      <c r="D50" s="38">
        <v>6380</v>
      </c>
      <c r="E50" s="38" t="s">
        <v>182</v>
      </c>
      <c r="F50" s="38">
        <v>3</v>
      </c>
      <c r="G50" s="38" t="s">
        <v>207</v>
      </c>
      <c r="H50" s="38">
        <v>0</v>
      </c>
    </row>
    <row r="51" spans="2:8" hidden="1" x14ac:dyDescent="0.25">
      <c r="B51" s="42" t="str">
        <f t="shared" si="0"/>
        <v>2011CAPITAL</v>
      </c>
      <c r="C51" s="38">
        <v>2011</v>
      </c>
      <c r="D51" s="38">
        <v>6380</v>
      </c>
      <c r="E51" s="38" t="s">
        <v>182</v>
      </c>
      <c r="F51" s="38">
        <v>4</v>
      </c>
      <c r="G51" s="38" t="s">
        <v>154</v>
      </c>
      <c r="H51" s="39">
        <v>47713.3</v>
      </c>
    </row>
    <row r="52" spans="2:8" hidden="1" x14ac:dyDescent="0.25">
      <c r="B52" s="42" t="str">
        <f t="shared" si="0"/>
        <v>2011CAPITAL</v>
      </c>
      <c r="C52" s="38">
        <v>2011</v>
      </c>
      <c r="D52" s="38">
        <v>8650</v>
      </c>
      <c r="E52" s="38" t="s">
        <v>186</v>
      </c>
      <c r="F52" s="38">
        <v>4</v>
      </c>
      <c r="G52" s="38" t="s">
        <v>154</v>
      </c>
      <c r="H52" s="39">
        <v>1094974.3</v>
      </c>
    </row>
    <row r="53" spans="2:8" hidden="1" x14ac:dyDescent="0.25">
      <c r="B53" s="42" t="str">
        <f t="shared" si="0"/>
        <v>2010CAPITAL</v>
      </c>
      <c r="C53" s="38">
        <v>2010</v>
      </c>
      <c r="D53" s="38" t="s">
        <v>18</v>
      </c>
      <c r="E53" s="38" t="s">
        <v>180</v>
      </c>
      <c r="F53" s="38">
        <v>4</v>
      </c>
      <c r="G53" s="38" t="s">
        <v>154</v>
      </c>
      <c r="H53" s="39">
        <v>463919.24</v>
      </c>
    </row>
    <row r="54" spans="2:8" hidden="1" x14ac:dyDescent="0.25">
      <c r="B54" s="42" t="str">
        <f t="shared" si="0"/>
        <v>2010CORRENTE</v>
      </c>
      <c r="C54" s="38">
        <v>2010</v>
      </c>
      <c r="D54" s="38">
        <v>2992</v>
      </c>
      <c r="E54" s="38" t="s">
        <v>183</v>
      </c>
      <c r="F54" s="38">
        <v>3</v>
      </c>
      <c r="G54" s="38" t="s">
        <v>207</v>
      </c>
      <c r="H54" s="39">
        <v>957589.55</v>
      </c>
    </row>
    <row r="55" spans="2:8" hidden="1" x14ac:dyDescent="0.25">
      <c r="B55" s="42" t="str">
        <f t="shared" si="0"/>
        <v>2010CAPITAL</v>
      </c>
      <c r="C55" s="38">
        <v>2010</v>
      </c>
      <c r="D55" s="38">
        <v>2992</v>
      </c>
      <c r="E55" s="38" t="s">
        <v>183</v>
      </c>
      <c r="F55" s="38">
        <v>4</v>
      </c>
      <c r="G55" s="38" t="s">
        <v>154</v>
      </c>
      <c r="H55" s="39">
        <v>24437.56</v>
      </c>
    </row>
    <row r="56" spans="2:8" hidden="1" x14ac:dyDescent="0.25">
      <c r="B56" s="42" t="str">
        <f t="shared" si="0"/>
        <v>2010CORRENTE</v>
      </c>
      <c r="C56" s="38">
        <v>2010</v>
      </c>
      <c r="D56" s="38">
        <v>2994</v>
      </c>
      <c r="E56" s="38" t="s">
        <v>178</v>
      </c>
      <c r="F56" s="38">
        <v>3</v>
      </c>
      <c r="G56" s="38" t="s">
        <v>207</v>
      </c>
      <c r="H56" s="39">
        <v>90879.8</v>
      </c>
    </row>
    <row r="57" spans="2:8" hidden="1" x14ac:dyDescent="0.25">
      <c r="B57" s="42" t="str">
        <f t="shared" si="0"/>
        <v>2010CORRENTE</v>
      </c>
      <c r="C57" s="38">
        <v>2010</v>
      </c>
      <c r="D57" s="38">
        <v>4572</v>
      </c>
      <c r="E57" s="38" t="s">
        <v>179</v>
      </c>
      <c r="F57" s="38">
        <v>3</v>
      </c>
      <c r="G57" s="38" t="s">
        <v>207</v>
      </c>
      <c r="H57" s="39">
        <v>1780</v>
      </c>
    </row>
    <row r="58" spans="2:8" hidden="1" x14ac:dyDescent="0.25">
      <c r="B58" s="42" t="str">
        <f t="shared" si="0"/>
        <v>2010CAPITAL</v>
      </c>
      <c r="C58" s="38">
        <v>2010</v>
      </c>
      <c r="D58" s="38">
        <v>6301</v>
      </c>
      <c r="E58" s="38" t="s">
        <v>176</v>
      </c>
      <c r="F58" s="38">
        <v>4</v>
      </c>
      <c r="G58" s="38" t="s">
        <v>154</v>
      </c>
      <c r="H58" s="39">
        <v>49998.39</v>
      </c>
    </row>
    <row r="59" spans="2:8" hidden="1" x14ac:dyDescent="0.25">
      <c r="B59" s="42" t="str">
        <f t="shared" si="0"/>
        <v>2010CORRENTE</v>
      </c>
      <c r="C59" s="38">
        <v>2010</v>
      </c>
      <c r="D59" s="38">
        <v>6380</v>
      </c>
      <c r="E59" s="38" t="s">
        <v>182</v>
      </c>
      <c r="F59" s="38">
        <v>3</v>
      </c>
      <c r="G59" s="38" t="s">
        <v>207</v>
      </c>
      <c r="H59" s="39">
        <v>68165.67</v>
      </c>
    </row>
    <row r="60" spans="2:8" hidden="1" x14ac:dyDescent="0.25">
      <c r="B60" s="42" t="str">
        <f t="shared" si="0"/>
        <v>2010CAPITAL</v>
      </c>
      <c r="C60" s="38">
        <v>2010</v>
      </c>
      <c r="D60" s="38">
        <v>6380</v>
      </c>
      <c r="E60" s="38" t="s">
        <v>182</v>
      </c>
      <c r="F60" s="38">
        <v>4</v>
      </c>
      <c r="G60" s="38" t="s">
        <v>154</v>
      </c>
      <c r="H60" s="38">
        <v>854.97</v>
      </c>
    </row>
    <row r="61" spans="2:8" hidden="1" x14ac:dyDescent="0.25">
      <c r="B61" s="42" t="str">
        <f t="shared" si="0"/>
        <v>2010CAPITAL</v>
      </c>
      <c r="C61" s="38">
        <v>2010</v>
      </c>
      <c r="D61" s="38">
        <v>8650</v>
      </c>
      <c r="E61" s="38" t="s">
        <v>186</v>
      </c>
      <c r="F61" s="38">
        <v>4</v>
      </c>
      <c r="G61" s="38" t="s">
        <v>154</v>
      </c>
      <c r="H61" s="39">
        <v>46041</v>
      </c>
    </row>
  </sheetData>
  <autoFilter ref="B1:H61">
    <filterColumn colId="1">
      <filters>
        <filter val="2017"/>
      </filters>
    </filterColumn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 filterMode="1">
    <outlinePr summaryBelow="0"/>
  </sheetPr>
  <dimension ref="A1:S407"/>
  <sheetViews>
    <sheetView showGridLines="0" workbookViewId="0">
      <pane ySplit="1" topLeftCell="A2" activePane="bottomLeft" state="frozen"/>
      <selection activeCell="C1" sqref="C1"/>
      <selection pane="bottomLeft"/>
    </sheetView>
  </sheetViews>
  <sheetFormatPr defaultRowHeight="12.75" x14ac:dyDescent="0.2"/>
  <cols>
    <col min="2" max="3" width="8.42578125" bestFit="1" customWidth="1"/>
    <col min="4" max="7" width="18.5703125" customWidth="1"/>
    <col min="8" max="8" width="13.140625" customWidth="1"/>
    <col min="9" max="9" width="45.7109375" bestFit="1" customWidth="1"/>
    <col min="10" max="10" width="15.42578125" customWidth="1"/>
    <col min="11" max="11" width="22.28515625" bestFit="1" customWidth="1"/>
    <col min="12" max="12" width="16.7109375" bestFit="1" customWidth="1"/>
    <col min="13" max="13" width="13.42578125" customWidth="1"/>
    <col min="14" max="14" width="46.5703125" bestFit="1" customWidth="1"/>
    <col min="15" max="15" width="41.7109375" bestFit="1" customWidth="1"/>
    <col min="16" max="16" width="16.5703125" bestFit="1" customWidth="1"/>
    <col min="17" max="17" width="11.7109375" bestFit="1" customWidth="1"/>
  </cols>
  <sheetData>
    <row r="1" spans="1:17" ht="21" customHeight="1" x14ac:dyDescent="0.2">
      <c r="A1" s="8" t="s">
        <v>210</v>
      </c>
      <c r="B1" s="8" t="s">
        <v>131</v>
      </c>
      <c r="C1" s="8" t="s">
        <v>139</v>
      </c>
      <c r="D1" s="8" t="s">
        <v>165</v>
      </c>
      <c r="E1" s="8" t="s">
        <v>191</v>
      </c>
      <c r="F1" s="8" t="s">
        <v>193</v>
      </c>
      <c r="G1" s="8" t="s">
        <v>196</v>
      </c>
      <c r="H1" s="7" t="s">
        <v>0</v>
      </c>
      <c r="I1" s="7" t="s">
        <v>128</v>
      </c>
      <c r="J1" s="7" t="s">
        <v>1</v>
      </c>
      <c r="K1" s="7" t="s">
        <v>170</v>
      </c>
      <c r="L1" s="1" t="s">
        <v>2</v>
      </c>
      <c r="M1" s="7" t="s">
        <v>3</v>
      </c>
      <c r="N1" s="7" t="s">
        <v>129</v>
      </c>
      <c r="O1" s="1" t="s">
        <v>4</v>
      </c>
      <c r="P1" s="1" t="s">
        <v>5</v>
      </c>
      <c r="Q1" s="2" t="s">
        <v>130</v>
      </c>
    </row>
    <row r="2" spans="1:17" ht="21" hidden="1" x14ac:dyDescent="0.2">
      <c r="A2" t="str">
        <f>B2&amp;C2</f>
        <v>2010OUT</v>
      </c>
      <c r="B2" s="5" t="s">
        <v>158</v>
      </c>
      <c r="C2" s="5" t="s">
        <v>149</v>
      </c>
      <c r="D2" s="5" t="str">
        <f t="shared" ref="D2:D65" si="0">B2&amp;K2</f>
        <v>2010CAPITAL</v>
      </c>
      <c r="E2" s="5" t="s">
        <v>190</v>
      </c>
      <c r="F2" s="5" t="str">
        <f>B2&amp;E2</f>
        <v>2010LIQUIDADAS</v>
      </c>
      <c r="G2" s="5" t="str">
        <f>E2&amp;I2</f>
        <v>LIQUIDADASEXPANSAO</v>
      </c>
      <c r="H2" s="5" t="s">
        <v>18</v>
      </c>
      <c r="I2" s="6" t="s">
        <v>133</v>
      </c>
      <c r="J2" s="6" t="s">
        <v>19</v>
      </c>
      <c r="K2" s="6" t="s">
        <v>154</v>
      </c>
      <c r="L2" s="6" t="s">
        <v>13</v>
      </c>
      <c r="M2" s="6" t="s">
        <v>14</v>
      </c>
      <c r="N2" s="6" t="s">
        <v>15</v>
      </c>
      <c r="O2" s="6" t="s">
        <v>9</v>
      </c>
      <c r="P2" s="3" t="s">
        <v>21</v>
      </c>
      <c r="Q2" s="4">
        <v>41328</v>
      </c>
    </row>
    <row r="3" spans="1:17" ht="21" hidden="1" x14ac:dyDescent="0.2">
      <c r="A3" t="str">
        <f t="shared" ref="A3:A66" si="1">B3&amp;C3</f>
        <v>2010NOV</v>
      </c>
      <c r="B3" s="5" t="s">
        <v>158</v>
      </c>
      <c r="C3" s="5" t="s">
        <v>150</v>
      </c>
      <c r="D3" s="5" t="str">
        <f t="shared" si="0"/>
        <v>2010CAPITAL</v>
      </c>
      <c r="E3" s="5" t="s">
        <v>190</v>
      </c>
      <c r="F3" s="5" t="str">
        <f t="shared" ref="F3:F66" si="2">B3&amp;E3</f>
        <v>2010LIQUIDADAS</v>
      </c>
      <c r="G3" s="5" t="str">
        <f t="shared" ref="G3:G66" si="3">E3&amp;I3</f>
        <v>LIQUIDADASEXPANSAO</v>
      </c>
      <c r="H3" s="5" t="s">
        <v>18</v>
      </c>
      <c r="I3" s="6" t="s">
        <v>133</v>
      </c>
      <c r="J3" s="6" t="s">
        <v>19</v>
      </c>
      <c r="K3" s="6" t="s">
        <v>154</v>
      </c>
      <c r="L3" s="6" t="s">
        <v>13</v>
      </c>
      <c r="M3" s="6" t="s">
        <v>14</v>
      </c>
      <c r="N3" s="6" t="s">
        <v>15</v>
      </c>
      <c r="O3" s="6" t="s">
        <v>9</v>
      </c>
      <c r="P3" s="3" t="s">
        <v>22</v>
      </c>
      <c r="Q3" s="4">
        <v>19733.580000000002</v>
      </c>
    </row>
    <row r="4" spans="1:17" ht="21" hidden="1" x14ac:dyDescent="0.2">
      <c r="A4" t="str">
        <f t="shared" si="1"/>
        <v>2010DEZ</v>
      </c>
      <c r="B4" s="5" t="s">
        <v>158</v>
      </c>
      <c r="C4" s="5" t="s">
        <v>151</v>
      </c>
      <c r="D4" s="5" t="str">
        <f t="shared" si="0"/>
        <v>2010CAPITAL</v>
      </c>
      <c r="E4" s="5" t="s">
        <v>190</v>
      </c>
      <c r="F4" s="5" t="str">
        <f t="shared" si="2"/>
        <v>2010LIQUIDADAS</v>
      </c>
      <c r="G4" s="5" t="str">
        <f t="shared" si="3"/>
        <v>LIQUIDADASEXPANSAO</v>
      </c>
      <c r="H4" s="5" t="s">
        <v>18</v>
      </c>
      <c r="I4" s="6" t="s">
        <v>133</v>
      </c>
      <c r="J4" s="6" t="s">
        <v>19</v>
      </c>
      <c r="K4" s="6" t="s">
        <v>154</v>
      </c>
      <c r="L4" s="6" t="s">
        <v>13</v>
      </c>
      <c r="M4" s="6" t="s">
        <v>14</v>
      </c>
      <c r="N4" s="6" t="s">
        <v>15</v>
      </c>
      <c r="O4" s="6" t="s">
        <v>9</v>
      </c>
      <c r="P4" s="31" t="s">
        <v>23</v>
      </c>
      <c r="Q4" s="4">
        <v>789650.34</v>
      </c>
    </row>
    <row r="5" spans="1:17" ht="21" hidden="1" x14ac:dyDescent="0.2">
      <c r="A5" t="str">
        <f t="shared" si="1"/>
        <v>2010JUN</v>
      </c>
      <c r="B5" s="5" t="s">
        <v>158</v>
      </c>
      <c r="C5" s="5" t="s">
        <v>145</v>
      </c>
      <c r="D5" s="5" t="str">
        <f t="shared" si="0"/>
        <v>2010CORRENTES</v>
      </c>
      <c r="E5" s="5" t="s">
        <v>190</v>
      </c>
      <c r="F5" s="5" t="str">
        <f t="shared" si="2"/>
        <v>2010LIQUIDADAS</v>
      </c>
      <c r="G5" s="5" t="str">
        <f t="shared" si="3"/>
        <v xml:space="preserve">LIQUIDADASFUNC DA EDUCACAO </v>
      </c>
      <c r="H5" s="5" t="s">
        <v>106</v>
      </c>
      <c r="I5" s="6" t="s">
        <v>174</v>
      </c>
      <c r="J5" s="6" t="s">
        <v>12</v>
      </c>
      <c r="K5" s="6" t="s">
        <v>153</v>
      </c>
      <c r="L5" s="6" t="s">
        <v>13</v>
      </c>
      <c r="M5" s="6" t="s">
        <v>14</v>
      </c>
      <c r="N5" s="6" t="s">
        <v>15</v>
      </c>
      <c r="O5" s="6" t="s">
        <v>9</v>
      </c>
      <c r="P5" s="31" t="s">
        <v>117</v>
      </c>
      <c r="Q5" s="4">
        <v>7531</v>
      </c>
    </row>
    <row r="6" spans="1:17" ht="21" hidden="1" x14ac:dyDescent="0.2">
      <c r="A6" t="str">
        <f t="shared" si="1"/>
        <v>2010JUL</v>
      </c>
      <c r="B6" s="5" t="s">
        <v>158</v>
      </c>
      <c r="C6" s="5" t="s">
        <v>146</v>
      </c>
      <c r="D6" s="5" t="str">
        <f t="shared" si="0"/>
        <v>2010CORRENTES</v>
      </c>
      <c r="E6" s="5" t="s">
        <v>190</v>
      </c>
      <c r="F6" s="5" t="str">
        <f t="shared" si="2"/>
        <v>2010LIQUIDADAS</v>
      </c>
      <c r="G6" s="5" t="str">
        <f t="shared" si="3"/>
        <v xml:space="preserve">LIQUIDADASFUNC DA EDUCACAO </v>
      </c>
      <c r="H6" s="5" t="s">
        <v>106</v>
      </c>
      <c r="I6" s="6" t="s">
        <v>174</v>
      </c>
      <c r="J6" s="6" t="s">
        <v>12</v>
      </c>
      <c r="K6" s="6" t="s">
        <v>153</v>
      </c>
      <c r="L6" s="6" t="s">
        <v>13</v>
      </c>
      <c r="M6" s="6" t="s">
        <v>14</v>
      </c>
      <c r="N6" s="6" t="s">
        <v>15</v>
      </c>
      <c r="O6" s="6" t="s">
        <v>9</v>
      </c>
      <c r="P6" s="31" t="s">
        <v>118</v>
      </c>
      <c r="Q6" s="4">
        <v>12870</v>
      </c>
    </row>
    <row r="7" spans="1:17" ht="21" hidden="1" x14ac:dyDescent="0.2">
      <c r="A7" t="str">
        <f t="shared" si="1"/>
        <v>2010AGO</v>
      </c>
      <c r="B7" s="5" t="s">
        <v>158</v>
      </c>
      <c r="C7" s="5" t="s">
        <v>147</v>
      </c>
      <c r="D7" s="5" t="str">
        <f t="shared" si="0"/>
        <v>2010CORRENTES</v>
      </c>
      <c r="E7" s="5" t="s">
        <v>190</v>
      </c>
      <c r="F7" s="5" t="str">
        <f t="shared" si="2"/>
        <v>2010LIQUIDADAS</v>
      </c>
      <c r="G7" s="5" t="str">
        <f t="shared" si="3"/>
        <v xml:space="preserve">LIQUIDADASFUNC DA EDUCACAO </v>
      </c>
      <c r="H7" s="5" t="s">
        <v>106</v>
      </c>
      <c r="I7" s="6" t="s">
        <v>174</v>
      </c>
      <c r="J7" s="6" t="s">
        <v>12</v>
      </c>
      <c r="K7" s="6" t="s">
        <v>153</v>
      </c>
      <c r="L7" s="6" t="s">
        <v>13</v>
      </c>
      <c r="M7" s="6" t="s">
        <v>14</v>
      </c>
      <c r="N7" s="6" t="s">
        <v>15</v>
      </c>
      <c r="O7" s="6" t="s">
        <v>9</v>
      </c>
      <c r="P7" s="31" t="s">
        <v>119</v>
      </c>
      <c r="Q7" s="4">
        <v>40805.050000000003</v>
      </c>
    </row>
    <row r="8" spans="1:17" ht="21" hidden="1" x14ac:dyDescent="0.2">
      <c r="A8" t="str">
        <f t="shared" si="1"/>
        <v>2010SET</v>
      </c>
      <c r="B8" s="5" t="s">
        <v>158</v>
      </c>
      <c r="C8" s="5" t="s">
        <v>148</v>
      </c>
      <c r="D8" s="5" t="str">
        <f t="shared" si="0"/>
        <v>2010CORRENTES</v>
      </c>
      <c r="E8" s="5" t="s">
        <v>190</v>
      </c>
      <c r="F8" s="5" t="str">
        <f t="shared" si="2"/>
        <v>2010LIQUIDADAS</v>
      </c>
      <c r="G8" s="5" t="str">
        <f t="shared" si="3"/>
        <v xml:space="preserve">LIQUIDADASFUNC DA EDUCACAO </v>
      </c>
      <c r="H8" s="5" t="s">
        <v>106</v>
      </c>
      <c r="I8" s="6" t="s">
        <v>174</v>
      </c>
      <c r="J8" s="6" t="s">
        <v>12</v>
      </c>
      <c r="K8" s="6" t="s">
        <v>153</v>
      </c>
      <c r="L8" s="6" t="s">
        <v>13</v>
      </c>
      <c r="M8" s="6" t="s">
        <v>14</v>
      </c>
      <c r="N8" s="6" t="s">
        <v>15</v>
      </c>
      <c r="O8" s="6" t="s">
        <v>9</v>
      </c>
      <c r="P8" s="31" t="s">
        <v>120</v>
      </c>
      <c r="Q8" s="4">
        <v>57156.02</v>
      </c>
    </row>
    <row r="9" spans="1:17" ht="21" hidden="1" x14ac:dyDescent="0.2">
      <c r="A9" t="str">
        <f t="shared" si="1"/>
        <v>2010OUT</v>
      </c>
      <c r="B9" s="5" t="s">
        <v>158</v>
      </c>
      <c r="C9" s="5" t="s">
        <v>149</v>
      </c>
      <c r="D9" s="5" t="str">
        <f t="shared" si="0"/>
        <v>2010CORRENTES</v>
      </c>
      <c r="E9" s="5" t="s">
        <v>190</v>
      </c>
      <c r="F9" s="5" t="str">
        <f t="shared" si="2"/>
        <v>2010LIQUIDADAS</v>
      </c>
      <c r="G9" s="5" t="str">
        <f t="shared" si="3"/>
        <v xml:space="preserve">LIQUIDADASFUNC DA EDUCACAO </v>
      </c>
      <c r="H9" s="5" t="s">
        <v>106</v>
      </c>
      <c r="I9" s="6" t="s">
        <v>174</v>
      </c>
      <c r="J9" s="6" t="s">
        <v>12</v>
      </c>
      <c r="K9" s="6" t="s">
        <v>153</v>
      </c>
      <c r="L9" s="6" t="s">
        <v>13</v>
      </c>
      <c r="M9" s="6" t="s">
        <v>14</v>
      </c>
      <c r="N9" s="6" t="s">
        <v>15</v>
      </c>
      <c r="O9" s="6" t="s">
        <v>9</v>
      </c>
      <c r="P9" s="31" t="s">
        <v>21</v>
      </c>
      <c r="Q9" s="4">
        <v>69173.649999999994</v>
      </c>
    </row>
    <row r="10" spans="1:17" ht="21" hidden="1" x14ac:dyDescent="0.2">
      <c r="A10" t="str">
        <f t="shared" si="1"/>
        <v>2010NOV</v>
      </c>
      <c r="B10" s="5" t="s">
        <v>158</v>
      </c>
      <c r="C10" s="5" t="s">
        <v>150</v>
      </c>
      <c r="D10" s="5" t="str">
        <f t="shared" si="0"/>
        <v>2010CORRENTES</v>
      </c>
      <c r="E10" s="5" t="s">
        <v>190</v>
      </c>
      <c r="F10" s="5" t="str">
        <f t="shared" si="2"/>
        <v>2010LIQUIDADAS</v>
      </c>
      <c r="G10" s="5" t="str">
        <f t="shared" si="3"/>
        <v xml:space="preserve">LIQUIDADASFUNC DA EDUCACAO </v>
      </c>
      <c r="H10" s="5" t="s">
        <v>106</v>
      </c>
      <c r="I10" s="6" t="s">
        <v>174</v>
      </c>
      <c r="J10" s="6" t="s">
        <v>12</v>
      </c>
      <c r="K10" s="6" t="s">
        <v>153</v>
      </c>
      <c r="L10" s="6" t="s">
        <v>13</v>
      </c>
      <c r="M10" s="6" t="s">
        <v>14</v>
      </c>
      <c r="N10" s="6" t="s">
        <v>15</v>
      </c>
      <c r="O10" s="6" t="s">
        <v>9</v>
      </c>
      <c r="P10" s="31" t="s">
        <v>22</v>
      </c>
      <c r="Q10" s="4">
        <v>78241.69</v>
      </c>
    </row>
    <row r="11" spans="1:17" ht="21" hidden="1" x14ac:dyDescent="0.2">
      <c r="A11" t="str">
        <f t="shared" si="1"/>
        <v>2010DEZ</v>
      </c>
      <c r="B11" s="5" t="s">
        <v>158</v>
      </c>
      <c r="C11" s="5" t="s">
        <v>151</v>
      </c>
      <c r="D11" s="5" t="str">
        <f t="shared" si="0"/>
        <v>2010CORRENTES</v>
      </c>
      <c r="E11" s="5" t="s">
        <v>190</v>
      </c>
      <c r="F11" s="5" t="str">
        <f t="shared" si="2"/>
        <v>2010LIQUIDADAS</v>
      </c>
      <c r="G11" s="5" t="str">
        <f t="shared" si="3"/>
        <v xml:space="preserve">LIQUIDADASFUNC DA EDUCACAO </v>
      </c>
      <c r="H11" s="5" t="s">
        <v>106</v>
      </c>
      <c r="I11" s="6" t="s">
        <v>174</v>
      </c>
      <c r="J11" s="6" t="s">
        <v>12</v>
      </c>
      <c r="K11" s="6" t="s">
        <v>153</v>
      </c>
      <c r="L11" s="6" t="s">
        <v>13</v>
      </c>
      <c r="M11" s="6" t="s">
        <v>14</v>
      </c>
      <c r="N11" s="6" t="s">
        <v>15</v>
      </c>
      <c r="O11" s="6" t="s">
        <v>9</v>
      </c>
      <c r="P11" s="31" t="s">
        <v>23</v>
      </c>
      <c r="Q11" s="4">
        <v>1245330.98</v>
      </c>
    </row>
    <row r="12" spans="1:17" ht="21" hidden="1" x14ac:dyDescent="0.2">
      <c r="A12" t="str">
        <f t="shared" si="1"/>
        <v>2010DEZ</v>
      </c>
      <c r="B12" s="5" t="s">
        <v>158</v>
      </c>
      <c r="C12" s="5" t="s">
        <v>151</v>
      </c>
      <c r="D12" s="5" t="str">
        <f t="shared" si="0"/>
        <v>2010CAPITAL</v>
      </c>
      <c r="E12" s="5" t="s">
        <v>190</v>
      </c>
      <c r="F12" s="5" t="str">
        <f t="shared" si="2"/>
        <v>2010LIQUIDADAS</v>
      </c>
      <c r="G12" s="5" t="str">
        <f t="shared" si="3"/>
        <v xml:space="preserve">LIQUIDADASFUNC DA EDUCACAO </v>
      </c>
      <c r="H12" s="5" t="s">
        <v>106</v>
      </c>
      <c r="I12" s="6" t="s">
        <v>174</v>
      </c>
      <c r="J12" s="6" t="s">
        <v>19</v>
      </c>
      <c r="K12" s="6" t="s">
        <v>154</v>
      </c>
      <c r="L12" s="6" t="s">
        <v>13</v>
      </c>
      <c r="M12" s="6" t="s">
        <v>14</v>
      </c>
      <c r="N12" s="6" t="s">
        <v>15</v>
      </c>
      <c r="O12" s="6" t="s">
        <v>9</v>
      </c>
      <c r="P12" s="31" t="s">
        <v>23</v>
      </c>
      <c r="Q12" s="4">
        <v>48875.12</v>
      </c>
    </row>
    <row r="13" spans="1:17" ht="21" hidden="1" x14ac:dyDescent="0.2">
      <c r="A13" t="str">
        <f t="shared" si="1"/>
        <v>2010SET</v>
      </c>
      <c r="B13" s="5" t="s">
        <v>158</v>
      </c>
      <c r="C13" s="5" t="s">
        <v>148</v>
      </c>
      <c r="D13" s="5" t="str">
        <f t="shared" si="0"/>
        <v>2010CORRENTES</v>
      </c>
      <c r="E13" s="5" t="s">
        <v>190</v>
      </c>
      <c r="F13" s="5" t="str">
        <f t="shared" si="2"/>
        <v>2010LIQUIDADAS</v>
      </c>
      <c r="G13" s="5" t="str">
        <f t="shared" si="3"/>
        <v xml:space="preserve">LIQUIDADASASSISTENCIA </v>
      </c>
      <c r="H13" s="5" t="s">
        <v>121</v>
      </c>
      <c r="I13" s="6" t="s">
        <v>136</v>
      </c>
      <c r="J13" s="6" t="s">
        <v>12</v>
      </c>
      <c r="K13" s="6" t="s">
        <v>153</v>
      </c>
      <c r="L13" s="6" t="s">
        <v>13</v>
      </c>
      <c r="M13" s="6" t="s">
        <v>14</v>
      </c>
      <c r="N13" s="6" t="s">
        <v>15</v>
      </c>
      <c r="O13" s="6" t="s">
        <v>9</v>
      </c>
      <c r="P13" s="31" t="s">
        <v>120</v>
      </c>
      <c r="Q13" s="4">
        <v>255</v>
      </c>
    </row>
    <row r="14" spans="1:17" ht="21" hidden="1" x14ac:dyDescent="0.2">
      <c r="A14" t="str">
        <f t="shared" si="1"/>
        <v>2010OUT</v>
      </c>
      <c r="B14" s="5" t="s">
        <v>158</v>
      </c>
      <c r="C14" s="5" t="s">
        <v>149</v>
      </c>
      <c r="D14" s="5" t="str">
        <f t="shared" si="0"/>
        <v>2010CORRENTES</v>
      </c>
      <c r="E14" s="5" t="s">
        <v>190</v>
      </c>
      <c r="F14" s="5" t="str">
        <f t="shared" si="2"/>
        <v>2010LIQUIDADAS</v>
      </c>
      <c r="G14" s="5" t="str">
        <f t="shared" si="3"/>
        <v xml:space="preserve">LIQUIDADASASSISTENCIA </v>
      </c>
      <c r="H14" s="5" t="s">
        <v>121</v>
      </c>
      <c r="I14" s="6" t="s">
        <v>136</v>
      </c>
      <c r="J14" s="6" t="s">
        <v>12</v>
      </c>
      <c r="K14" s="6" t="s">
        <v>153</v>
      </c>
      <c r="L14" s="6" t="s">
        <v>13</v>
      </c>
      <c r="M14" s="6" t="s">
        <v>14</v>
      </c>
      <c r="N14" s="6" t="s">
        <v>15</v>
      </c>
      <c r="O14" s="6" t="s">
        <v>9</v>
      </c>
      <c r="P14" s="31" t="s">
        <v>21</v>
      </c>
      <c r="Q14" s="4">
        <v>374</v>
      </c>
    </row>
    <row r="15" spans="1:17" ht="21" hidden="1" x14ac:dyDescent="0.2">
      <c r="A15" t="str">
        <f t="shared" si="1"/>
        <v>2010NOV</v>
      </c>
      <c r="B15" s="5" t="s">
        <v>158</v>
      </c>
      <c r="C15" s="5" t="s">
        <v>150</v>
      </c>
      <c r="D15" s="5" t="str">
        <f t="shared" si="0"/>
        <v>2010CORRENTES</v>
      </c>
      <c r="E15" s="5" t="s">
        <v>190</v>
      </c>
      <c r="F15" s="5" t="str">
        <f t="shared" si="2"/>
        <v>2010LIQUIDADAS</v>
      </c>
      <c r="G15" s="5" t="str">
        <f t="shared" si="3"/>
        <v xml:space="preserve">LIQUIDADASASSISTENCIA </v>
      </c>
      <c r="H15" s="5" t="s">
        <v>121</v>
      </c>
      <c r="I15" s="6" t="s">
        <v>136</v>
      </c>
      <c r="J15" s="6" t="s">
        <v>12</v>
      </c>
      <c r="K15" s="6" t="s">
        <v>153</v>
      </c>
      <c r="L15" s="6" t="s">
        <v>13</v>
      </c>
      <c r="M15" s="6" t="s">
        <v>14</v>
      </c>
      <c r="N15" s="6" t="s">
        <v>15</v>
      </c>
      <c r="O15" s="6" t="s">
        <v>9</v>
      </c>
      <c r="P15" s="31" t="s">
        <v>22</v>
      </c>
      <c r="Q15" s="4">
        <v>3909</v>
      </c>
    </row>
    <row r="16" spans="1:17" ht="21" hidden="1" x14ac:dyDescent="0.2">
      <c r="A16" t="str">
        <f t="shared" si="1"/>
        <v>2010DEZ</v>
      </c>
      <c r="B16" s="5" t="s">
        <v>158</v>
      </c>
      <c r="C16" s="5" t="s">
        <v>151</v>
      </c>
      <c r="D16" s="5" t="str">
        <f t="shared" si="0"/>
        <v>2010CORRENTES</v>
      </c>
      <c r="E16" s="5" t="s">
        <v>190</v>
      </c>
      <c r="F16" s="5" t="str">
        <f t="shared" si="2"/>
        <v>2010LIQUIDADAS</v>
      </c>
      <c r="G16" s="5" t="str">
        <f t="shared" si="3"/>
        <v xml:space="preserve">LIQUIDADASASSISTENCIA </v>
      </c>
      <c r="H16" s="5" t="s">
        <v>121</v>
      </c>
      <c r="I16" s="6" t="s">
        <v>136</v>
      </c>
      <c r="J16" s="6" t="s">
        <v>12</v>
      </c>
      <c r="K16" s="6" t="s">
        <v>153</v>
      </c>
      <c r="L16" s="6" t="s">
        <v>13</v>
      </c>
      <c r="M16" s="6" t="s">
        <v>14</v>
      </c>
      <c r="N16" s="6" t="s">
        <v>15</v>
      </c>
      <c r="O16" s="6" t="s">
        <v>9</v>
      </c>
      <c r="P16" s="31" t="s">
        <v>23</v>
      </c>
      <c r="Q16" s="4">
        <v>167695.6</v>
      </c>
    </row>
    <row r="17" spans="1:17" ht="21" hidden="1" x14ac:dyDescent="0.2">
      <c r="A17" t="str">
        <f t="shared" si="1"/>
        <v>2010AGO</v>
      </c>
      <c r="B17" s="5" t="s">
        <v>158</v>
      </c>
      <c r="C17" s="5" t="s">
        <v>147</v>
      </c>
      <c r="D17" s="5" t="str">
        <f t="shared" si="0"/>
        <v>2010CORRENTES</v>
      </c>
      <c r="E17" s="5" t="s">
        <v>190</v>
      </c>
      <c r="F17" s="5" t="str">
        <f t="shared" si="2"/>
        <v>2010LIQUIDADAS</v>
      </c>
      <c r="G17" s="5" t="str">
        <f t="shared" si="3"/>
        <v xml:space="preserve">LIQUIDADASCAPACITACAO </v>
      </c>
      <c r="H17" s="5" t="s">
        <v>122</v>
      </c>
      <c r="I17" s="6" t="s">
        <v>134</v>
      </c>
      <c r="J17" s="6" t="s">
        <v>12</v>
      </c>
      <c r="K17" s="6" t="s">
        <v>153</v>
      </c>
      <c r="L17" s="6" t="s">
        <v>13</v>
      </c>
      <c r="M17" s="6" t="s">
        <v>14</v>
      </c>
      <c r="N17" s="6" t="s">
        <v>15</v>
      </c>
      <c r="O17" s="6" t="s">
        <v>9</v>
      </c>
      <c r="P17" s="31" t="s">
        <v>119</v>
      </c>
      <c r="Q17" s="4">
        <v>1780</v>
      </c>
    </row>
    <row r="18" spans="1:17" ht="21" hidden="1" x14ac:dyDescent="0.2">
      <c r="A18" t="str">
        <f t="shared" si="1"/>
        <v>2010SET</v>
      </c>
      <c r="B18" s="5" t="s">
        <v>158</v>
      </c>
      <c r="C18" s="5" t="s">
        <v>148</v>
      </c>
      <c r="D18" s="5" t="str">
        <f t="shared" si="0"/>
        <v>2010CAPITAL</v>
      </c>
      <c r="E18" s="5" t="s">
        <v>190</v>
      </c>
      <c r="F18" s="5" t="str">
        <f t="shared" si="2"/>
        <v>2010LIQUIDADAS</v>
      </c>
      <c r="G18" s="5" t="str">
        <f t="shared" si="3"/>
        <v xml:space="preserve">LIQUIDADASACERVO </v>
      </c>
      <c r="H18" s="5" t="s">
        <v>123</v>
      </c>
      <c r="I18" s="6" t="s">
        <v>171</v>
      </c>
      <c r="J18" s="6" t="s">
        <v>19</v>
      </c>
      <c r="K18" s="6" t="s">
        <v>154</v>
      </c>
      <c r="L18" s="6" t="s">
        <v>13</v>
      </c>
      <c r="M18" s="6" t="s">
        <v>14</v>
      </c>
      <c r="N18" s="6" t="s">
        <v>15</v>
      </c>
      <c r="O18" s="6" t="s">
        <v>9</v>
      </c>
      <c r="P18" s="31" t="s">
        <v>120</v>
      </c>
      <c r="Q18" s="4">
        <v>38.36</v>
      </c>
    </row>
    <row r="19" spans="1:17" ht="21" hidden="1" x14ac:dyDescent="0.2">
      <c r="A19" t="str">
        <f t="shared" si="1"/>
        <v>2010OUT</v>
      </c>
      <c r="B19" s="5" t="s">
        <v>158</v>
      </c>
      <c r="C19" s="5" t="s">
        <v>149</v>
      </c>
      <c r="D19" s="5" t="str">
        <f t="shared" si="0"/>
        <v>2010CAPITAL</v>
      </c>
      <c r="E19" s="5" t="s">
        <v>190</v>
      </c>
      <c r="F19" s="5" t="str">
        <f t="shared" si="2"/>
        <v>2010LIQUIDADAS</v>
      </c>
      <c r="G19" s="5" t="str">
        <f t="shared" si="3"/>
        <v xml:space="preserve">LIQUIDADASACERVO </v>
      </c>
      <c r="H19" s="5" t="s">
        <v>123</v>
      </c>
      <c r="I19" s="6" t="s">
        <v>171</v>
      </c>
      <c r="J19" s="6" t="s">
        <v>19</v>
      </c>
      <c r="K19" s="6" t="s">
        <v>154</v>
      </c>
      <c r="L19" s="6" t="s">
        <v>13</v>
      </c>
      <c r="M19" s="6" t="s">
        <v>14</v>
      </c>
      <c r="N19" s="6" t="s">
        <v>15</v>
      </c>
      <c r="O19" s="6" t="s">
        <v>9</v>
      </c>
      <c r="P19" s="31" t="s">
        <v>21</v>
      </c>
      <c r="Q19" s="4">
        <v>10842.8</v>
      </c>
    </row>
    <row r="20" spans="1:17" ht="21" hidden="1" x14ac:dyDescent="0.2">
      <c r="A20" t="str">
        <f t="shared" si="1"/>
        <v>2010NOV</v>
      </c>
      <c r="B20" s="5" t="s">
        <v>158</v>
      </c>
      <c r="C20" s="5" t="s">
        <v>150</v>
      </c>
      <c r="D20" s="5" t="str">
        <f t="shared" si="0"/>
        <v>2010CAPITAL</v>
      </c>
      <c r="E20" s="5" t="s">
        <v>190</v>
      </c>
      <c r="F20" s="5" t="str">
        <f t="shared" si="2"/>
        <v>2010LIQUIDADAS</v>
      </c>
      <c r="G20" s="5" t="str">
        <f t="shared" si="3"/>
        <v xml:space="preserve">LIQUIDADASACERVO </v>
      </c>
      <c r="H20" s="5" t="s">
        <v>123</v>
      </c>
      <c r="I20" s="6" t="s">
        <v>171</v>
      </c>
      <c r="J20" s="6" t="s">
        <v>19</v>
      </c>
      <c r="K20" s="6" t="s">
        <v>154</v>
      </c>
      <c r="L20" s="6" t="s">
        <v>13</v>
      </c>
      <c r="M20" s="6" t="s">
        <v>14</v>
      </c>
      <c r="N20" s="6" t="s">
        <v>15</v>
      </c>
      <c r="O20" s="6" t="s">
        <v>9</v>
      </c>
      <c r="P20" s="31" t="s">
        <v>22</v>
      </c>
      <c r="Q20" s="4">
        <v>3791.22</v>
      </c>
    </row>
    <row r="21" spans="1:17" ht="21" hidden="1" x14ac:dyDescent="0.2">
      <c r="A21" t="str">
        <f t="shared" si="1"/>
        <v>2010DEZ</v>
      </c>
      <c r="B21" s="5" t="s">
        <v>158</v>
      </c>
      <c r="C21" s="5" t="s">
        <v>151</v>
      </c>
      <c r="D21" s="5" t="str">
        <f t="shared" si="0"/>
        <v>2010CAPITAL</v>
      </c>
      <c r="E21" s="5" t="s">
        <v>190</v>
      </c>
      <c r="F21" s="5" t="str">
        <f t="shared" si="2"/>
        <v>2010LIQUIDADAS</v>
      </c>
      <c r="G21" s="5" t="str">
        <f t="shared" si="3"/>
        <v xml:space="preserve">LIQUIDADASACERVO </v>
      </c>
      <c r="H21" s="5" t="s">
        <v>123</v>
      </c>
      <c r="I21" s="6" t="s">
        <v>171</v>
      </c>
      <c r="J21" s="6" t="s">
        <v>19</v>
      </c>
      <c r="K21" s="6" t="s">
        <v>154</v>
      </c>
      <c r="L21" s="6" t="s">
        <v>13</v>
      </c>
      <c r="M21" s="6" t="s">
        <v>14</v>
      </c>
      <c r="N21" s="6" t="s">
        <v>15</v>
      </c>
      <c r="O21" s="6" t="s">
        <v>9</v>
      </c>
      <c r="P21" s="31" t="s">
        <v>23</v>
      </c>
      <c r="Q21" s="4">
        <v>65399.07</v>
      </c>
    </row>
    <row r="22" spans="1:17" ht="21" hidden="1" x14ac:dyDescent="0.2">
      <c r="A22" t="str">
        <f t="shared" si="1"/>
        <v>2010AGO</v>
      </c>
      <c r="B22" s="5" t="s">
        <v>158</v>
      </c>
      <c r="C22" s="5" t="s">
        <v>147</v>
      </c>
      <c r="D22" s="5" t="str">
        <f t="shared" si="0"/>
        <v>2010CORRENTES</v>
      </c>
      <c r="E22" s="5" t="s">
        <v>190</v>
      </c>
      <c r="F22" s="5" t="str">
        <f t="shared" si="2"/>
        <v>2010LIQUIDADAS</v>
      </c>
      <c r="G22" s="5" t="str">
        <f t="shared" si="3"/>
        <v>LIQUIDADASFOMENTO AO DESENV</v>
      </c>
      <c r="H22" s="5" t="s">
        <v>125</v>
      </c>
      <c r="I22" s="6" t="s">
        <v>172</v>
      </c>
      <c r="J22" s="6" t="s">
        <v>12</v>
      </c>
      <c r="K22" s="6" t="s">
        <v>153</v>
      </c>
      <c r="L22" s="6" t="s">
        <v>13</v>
      </c>
      <c r="M22" s="6" t="s">
        <v>14</v>
      </c>
      <c r="N22" s="6" t="s">
        <v>15</v>
      </c>
      <c r="O22" s="6" t="s">
        <v>9</v>
      </c>
      <c r="P22" s="31" t="s">
        <v>119</v>
      </c>
      <c r="Q22" s="4">
        <v>20709.490000000002</v>
      </c>
    </row>
    <row r="23" spans="1:17" ht="21" hidden="1" x14ac:dyDescent="0.2">
      <c r="A23" t="str">
        <f t="shared" si="1"/>
        <v>2010SET</v>
      </c>
      <c r="B23" s="5" t="s">
        <v>158</v>
      </c>
      <c r="C23" s="5" t="s">
        <v>148</v>
      </c>
      <c r="D23" s="5" t="str">
        <f t="shared" si="0"/>
        <v>2010CORRENTES</v>
      </c>
      <c r="E23" s="5" t="s">
        <v>190</v>
      </c>
      <c r="F23" s="5" t="str">
        <f t="shared" si="2"/>
        <v>2010LIQUIDADAS</v>
      </c>
      <c r="G23" s="5" t="str">
        <f t="shared" si="3"/>
        <v>LIQUIDADASFOMENTO AO DESENV</v>
      </c>
      <c r="H23" s="5" t="s">
        <v>125</v>
      </c>
      <c r="I23" s="6" t="s">
        <v>172</v>
      </c>
      <c r="J23" s="6" t="s">
        <v>12</v>
      </c>
      <c r="K23" s="6" t="s">
        <v>153</v>
      </c>
      <c r="L23" s="6" t="s">
        <v>13</v>
      </c>
      <c r="M23" s="6" t="s">
        <v>14</v>
      </c>
      <c r="N23" s="6" t="s">
        <v>15</v>
      </c>
      <c r="O23" s="6" t="s">
        <v>9</v>
      </c>
      <c r="P23" s="31" t="s">
        <v>120</v>
      </c>
      <c r="Q23" s="4">
        <v>16504.580000000002</v>
      </c>
    </row>
    <row r="24" spans="1:17" ht="21" hidden="1" x14ac:dyDescent="0.2">
      <c r="A24" t="str">
        <f t="shared" si="1"/>
        <v>2010DEZ</v>
      </c>
      <c r="B24" s="5" t="s">
        <v>158</v>
      </c>
      <c r="C24" s="5" t="s">
        <v>151</v>
      </c>
      <c r="D24" s="5" t="str">
        <f t="shared" si="0"/>
        <v>2010CORRENTES</v>
      </c>
      <c r="E24" s="5" t="s">
        <v>190</v>
      </c>
      <c r="F24" s="5" t="str">
        <f t="shared" si="2"/>
        <v>2010LIQUIDADAS</v>
      </c>
      <c r="G24" s="5" t="str">
        <f t="shared" si="3"/>
        <v>LIQUIDADASFOMENTO AO DESENV</v>
      </c>
      <c r="H24" s="5" t="s">
        <v>125</v>
      </c>
      <c r="I24" s="6" t="s">
        <v>172</v>
      </c>
      <c r="J24" s="6" t="s">
        <v>12</v>
      </c>
      <c r="K24" s="6" t="s">
        <v>153</v>
      </c>
      <c r="L24" s="6" t="s">
        <v>13</v>
      </c>
      <c r="M24" s="6" t="s">
        <v>14</v>
      </c>
      <c r="N24" s="6" t="s">
        <v>15</v>
      </c>
      <c r="O24" s="6" t="s">
        <v>9</v>
      </c>
      <c r="P24" s="31" t="s">
        <v>23</v>
      </c>
      <c r="Q24" s="4">
        <v>43981.599999999999</v>
      </c>
    </row>
    <row r="25" spans="1:17" ht="21" hidden="1" x14ac:dyDescent="0.2">
      <c r="A25" t="str">
        <f t="shared" si="1"/>
        <v>2010DEZ</v>
      </c>
      <c r="B25" s="5" t="s">
        <v>158</v>
      </c>
      <c r="C25" s="5" t="s">
        <v>151</v>
      </c>
      <c r="D25" s="5" t="str">
        <f t="shared" si="0"/>
        <v>2010CAPITAL</v>
      </c>
      <c r="E25" s="5" t="s">
        <v>190</v>
      </c>
      <c r="F25" s="5" t="str">
        <f t="shared" si="2"/>
        <v>2010LIQUIDADAS</v>
      </c>
      <c r="G25" s="5" t="str">
        <f t="shared" si="3"/>
        <v>LIQUIDADASFOMENTO AO DESENV</v>
      </c>
      <c r="H25" s="5" t="s">
        <v>125</v>
      </c>
      <c r="I25" s="6" t="s">
        <v>172</v>
      </c>
      <c r="J25" s="6" t="s">
        <v>19</v>
      </c>
      <c r="K25" s="6" t="s">
        <v>154</v>
      </c>
      <c r="L25" s="6" t="s">
        <v>13</v>
      </c>
      <c r="M25" s="6" t="s">
        <v>14</v>
      </c>
      <c r="N25" s="6" t="s">
        <v>15</v>
      </c>
      <c r="O25" s="6" t="s">
        <v>9</v>
      </c>
      <c r="P25" s="31" t="s">
        <v>23</v>
      </c>
      <c r="Q25" s="4">
        <v>1584.97</v>
      </c>
    </row>
    <row r="26" spans="1:17" ht="31.5" hidden="1" x14ac:dyDescent="0.2">
      <c r="A26" t="str">
        <f t="shared" si="1"/>
        <v>2010DEZ</v>
      </c>
      <c r="B26" s="5" t="s">
        <v>158</v>
      </c>
      <c r="C26" s="5" t="s">
        <v>151</v>
      </c>
      <c r="D26" s="5" t="str">
        <f t="shared" si="0"/>
        <v>2010CAPITAL</v>
      </c>
      <c r="E26" s="5" t="s">
        <v>190</v>
      </c>
      <c r="F26" s="5" t="str">
        <f t="shared" si="2"/>
        <v>2010LIQUIDADAS</v>
      </c>
      <c r="G26" s="5" t="str">
        <f t="shared" si="3"/>
        <v xml:space="preserve">LIQUIDADASREESTRUTURACAO DA REDE </v>
      </c>
      <c r="H26" s="5" t="s">
        <v>126</v>
      </c>
      <c r="I26" s="6" t="s">
        <v>137</v>
      </c>
      <c r="J26" s="6" t="s">
        <v>19</v>
      </c>
      <c r="K26" s="6" t="s">
        <v>154</v>
      </c>
      <c r="L26" s="6" t="s">
        <v>13</v>
      </c>
      <c r="M26" s="6" t="s">
        <v>14</v>
      </c>
      <c r="N26" s="6" t="s">
        <v>15</v>
      </c>
      <c r="O26" s="6" t="s">
        <v>9</v>
      </c>
      <c r="P26" s="31" t="s">
        <v>23</v>
      </c>
      <c r="Q26" s="4">
        <v>92082</v>
      </c>
    </row>
    <row r="27" spans="1:17" ht="21" hidden="1" x14ac:dyDescent="0.2">
      <c r="A27" t="str">
        <f t="shared" si="1"/>
        <v>2011DEZ</v>
      </c>
      <c r="B27" s="5" t="s">
        <v>157</v>
      </c>
      <c r="C27" s="5" t="s">
        <v>151</v>
      </c>
      <c r="D27" s="5" t="str">
        <f t="shared" si="0"/>
        <v>2011CAPITAL</v>
      </c>
      <c r="E27" s="5" t="s">
        <v>190</v>
      </c>
      <c r="F27" s="5" t="str">
        <f t="shared" si="2"/>
        <v>2011LIQUIDADAS</v>
      </c>
      <c r="G27" s="5" t="str">
        <f t="shared" si="3"/>
        <v>LIQUIDADASEXPANSAO</v>
      </c>
      <c r="H27" s="5" t="s">
        <v>18</v>
      </c>
      <c r="I27" s="6" t="s">
        <v>133</v>
      </c>
      <c r="J27" s="6" t="s">
        <v>19</v>
      </c>
      <c r="K27" s="6" t="s">
        <v>154</v>
      </c>
      <c r="L27" s="6" t="s">
        <v>13</v>
      </c>
      <c r="M27" s="6" t="s">
        <v>14</v>
      </c>
      <c r="N27" s="6" t="s">
        <v>15</v>
      </c>
      <c r="O27" s="6" t="s">
        <v>9</v>
      </c>
      <c r="P27" s="31" t="s">
        <v>20</v>
      </c>
      <c r="Q27" s="4">
        <v>2059880.76</v>
      </c>
    </row>
    <row r="28" spans="1:17" hidden="1" x14ac:dyDescent="0.2">
      <c r="A28" t="str">
        <f t="shared" si="1"/>
        <v>2011000</v>
      </c>
      <c r="B28" s="5" t="s">
        <v>157</v>
      </c>
      <c r="C28" s="5" t="s">
        <v>152</v>
      </c>
      <c r="D28" s="5" t="str">
        <f t="shared" si="0"/>
        <v>2011CAPITAL</v>
      </c>
      <c r="E28" s="5" t="s">
        <v>189</v>
      </c>
      <c r="F28" s="5" t="str">
        <f t="shared" si="2"/>
        <v>2011RAP</v>
      </c>
      <c r="G28" s="5" t="str">
        <f t="shared" si="3"/>
        <v>RAPEXPANSAO</v>
      </c>
      <c r="H28" s="5" t="s">
        <v>18</v>
      </c>
      <c r="I28" s="6" t="s">
        <v>133</v>
      </c>
      <c r="J28" s="6" t="s">
        <v>19</v>
      </c>
      <c r="K28" s="6" t="s">
        <v>154</v>
      </c>
      <c r="L28" s="6" t="s">
        <v>6</v>
      </c>
      <c r="M28" s="6" t="s">
        <v>24</v>
      </c>
      <c r="N28" s="6" t="s">
        <v>25</v>
      </c>
      <c r="O28" s="6" t="s">
        <v>9</v>
      </c>
      <c r="P28" s="31" t="s">
        <v>26</v>
      </c>
      <c r="Q28" s="4">
        <v>2522.58</v>
      </c>
    </row>
    <row r="29" spans="1:17" hidden="1" x14ac:dyDescent="0.2">
      <c r="A29" t="str">
        <f t="shared" si="1"/>
        <v>2011JUN</v>
      </c>
      <c r="B29" s="5" t="s">
        <v>157</v>
      </c>
      <c r="C29" s="5" t="s">
        <v>145</v>
      </c>
      <c r="D29" s="5" t="str">
        <f t="shared" si="0"/>
        <v>2011CAPITAL</v>
      </c>
      <c r="E29" s="5" t="s">
        <v>189</v>
      </c>
      <c r="F29" s="5" t="str">
        <f t="shared" si="2"/>
        <v>2011RAP</v>
      </c>
      <c r="G29" s="5" t="str">
        <f t="shared" si="3"/>
        <v>RAPEXPANSAO</v>
      </c>
      <c r="H29" s="5" t="s">
        <v>18</v>
      </c>
      <c r="I29" s="6" t="s">
        <v>133</v>
      </c>
      <c r="J29" s="6" t="s">
        <v>19</v>
      </c>
      <c r="K29" s="6" t="s">
        <v>154</v>
      </c>
      <c r="L29" s="6" t="s">
        <v>6</v>
      </c>
      <c r="M29" s="6" t="s">
        <v>24</v>
      </c>
      <c r="N29" s="6" t="s">
        <v>25</v>
      </c>
      <c r="O29" s="6" t="s">
        <v>9</v>
      </c>
      <c r="P29" s="31" t="s">
        <v>27</v>
      </c>
      <c r="Q29" s="4">
        <v>0</v>
      </c>
    </row>
    <row r="30" spans="1:17" hidden="1" x14ac:dyDescent="0.2">
      <c r="A30" t="str">
        <f t="shared" si="1"/>
        <v>2011000</v>
      </c>
      <c r="B30" s="5" t="s">
        <v>157</v>
      </c>
      <c r="C30" s="5" t="s">
        <v>152</v>
      </c>
      <c r="D30" s="5" t="str">
        <f t="shared" si="0"/>
        <v>2011CAPITAL</v>
      </c>
      <c r="E30" s="5" t="s">
        <v>189</v>
      </c>
      <c r="F30" s="5" t="str">
        <f t="shared" si="2"/>
        <v>2011RAP</v>
      </c>
      <c r="G30" s="5" t="str">
        <f t="shared" si="3"/>
        <v>RAPEXPANSAO</v>
      </c>
      <c r="H30" s="5" t="s">
        <v>18</v>
      </c>
      <c r="I30" s="6" t="s">
        <v>133</v>
      </c>
      <c r="J30" s="6" t="s">
        <v>19</v>
      </c>
      <c r="K30" s="6" t="s">
        <v>154</v>
      </c>
      <c r="L30" s="6" t="s">
        <v>6</v>
      </c>
      <c r="M30" s="6" t="s">
        <v>7</v>
      </c>
      <c r="N30" s="6" t="s">
        <v>8</v>
      </c>
      <c r="O30" s="6" t="s">
        <v>9</v>
      </c>
      <c r="P30" s="31" t="s">
        <v>26</v>
      </c>
      <c r="Q30" s="4">
        <v>386792.68</v>
      </c>
    </row>
    <row r="31" spans="1:17" ht="21" hidden="1" x14ac:dyDescent="0.2">
      <c r="A31" t="str">
        <f t="shared" si="1"/>
        <v>2011DEZ</v>
      </c>
      <c r="B31" s="5" t="s">
        <v>157</v>
      </c>
      <c r="C31" s="5" t="s">
        <v>151</v>
      </c>
      <c r="D31" s="5" t="str">
        <f t="shared" si="0"/>
        <v>2011CORRENTES</v>
      </c>
      <c r="E31" s="5" t="s">
        <v>190</v>
      </c>
      <c r="F31" s="5" t="str">
        <f t="shared" si="2"/>
        <v>2011LIQUIDADAS</v>
      </c>
      <c r="G31" s="5" t="str">
        <f t="shared" si="3"/>
        <v xml:space="preserve">LIQUIDADASFOMENTO A PROJETOS </v>
      </c>
      <c r="H31" s="5" t="s">
        <v>29</v>
      </c>
      <c r="I31" s="6" t="s">
        <v>135</v>
      </c>
      <c r="J31" s="6" t="s">
        <v>12</v>
      </c>
      <c r="K31" s="6" t="s">
        <v>153</v>
      </c>
      <c r="L31" s="6" t="s">
        <v>13</v>
      </c>
      <c r="M31" s="6" t="s">
        <v>14</v>
      </c>
      <c r="N31" s="6" t="s">
        <v>15</v>
      </c>
      <c r="O31" s="6" t="s">
        <v>9</v>
      </c>
      <c r="P31" s="31" t="s">
        <v>20</v>
      </c>
      <c r="Q31" s="4">
        <v>20000</v>
      </c>
    </row>
    <row r="32" spans="1:17" ht="21" hidden="1" x14ac:dyDescent="0.2">
      <c r="A32" t="str">
        <f t="shared" si="1"/>
        <v>2011JAN</v>
      </c>
      <c r="B32" s="5" t="s">
        <v>157</v>
      </c>
      <c r="C32" s="5" t="s">
        <v>140</v>
      </c>
      <c r="D32" s="5" t="str">
        <f t="shared" si="0"/>
        <v>2011CORRENTES</v>
      </c>
      <c r="E32" s="5" t="s">
        <v>190</v>
      </c>
      <c r="F32" s="5" t="str">
        <f t="shared" si="2"/>
        <v>2011LIQUIDADAS</v>
      </c>
      <c r="G32" s="5" t="str">
        <f t="shared" si="3"/>
        <v xml:space="preserve">LIQUIDADASFUNC DA EDUCACAO </v>
      </c>
      <c r="H32" s="5" t="s">
        <v>106</v>
      </c>
      <c r="I32" s="6" t="s">
        <v>174</v>
      </c>
      <c r="J32" s="6" t="s">
        <v>12</v>
      </c>
      <c r="K32" s="6" t="s">
        <v>153</v>
      </c>
      <c r="L32" s="6" t="s">
        <v>13</v>
      </c>
      <c r="M32" s="6" t="s">
        <v>14</v>
      </c>
      <c r="N32" s="6" t="s">
        <v>15</v>
      </c>
      <c r="O32" s="6" t="s">
        <v>9</v>
      </c>
      <c r="P32" s="31" t="s">
        <v>107</v>
      </c>
      <c r="Q32" s="4">
        <v>950</v>
      </c>
    </row>
    <row r="33" spans="1:17" ht="21" hidden="1" x14ac:dyDescent="0.2">
      <c r="A33" t="str">
        <f t="shared" si="1"/>
        <v>2011FEV</v>
      </c>
      <c r="B33" s="5" t="s">
        <v>157</v>
      </c>
      <c r="C33" s="5" t="s">
        <v>141</v>
      </c>
      <c r="D33" s="5" t="str">
        <f t="shared" si="0"/>
        <v>2011CORRENTES</v>
      </c>
      <c r="E33" s="5" t="s">
        <v>190</v>
      </c>
      <c r="F33" s="5" t="str">
        <f t="shared" si="2"/>
        <v>2011LIQUIDADAS</v>
      </c>
      <c r="G33" s="5" t="str">
        <f t="shared" si="3"/>
        <v xml:space="preserve">LIQUIDADASFUNC DA EDUCACAO </v>
      </c>
      <c r="H33" s="5" t="s">
        <v>106</v>
      </c>
      <c r="I33" s="6" t="s">
        <v>174</v>
      </c>
      <c r="J33" s="6" t="s">
        <v>12</v>
      </c>
      <c r="K33" s="6" t="s">
        <v>153</v>
      </c>
      <c r="L33" s="6" t="s">
        <v>13</v>
      </c>
      <c r="M33" s="6" t="s">
        <v>14</v>
      </c>
      <c r="N33" s="6" t="s">
        <v>15</v>
      </c>
      <c r="O33" s="6" t="s">
        <v>9</v>
      </c>
      <c r="P33" s="31" t="s">
        <v>108</v>
      </c>
      <c r="Q33" s="4">
        <v>54411.16</v>
      </c>
    </row>
    <row r="34" spans="1:17" ht="21" hidden="1" x14ac:dyDescent="0.2">
      <c r="A34" t="str">
        <f t="shared" si="1"/>
        <v>2011MAR</v>
      </c>
      <c r="B34" s="5" t="s">
        <v>157</v>
      </c>
      <c r="C34" s="5" t="s">
        <v>142</v>
      </c>
      <c r="D34" s="5" t="str">
        <f t="shared" si="0"/>
        <v>2011CORRENTES</v>
      </c>
      <c r="E34" s="5" t="s">
        <v>190</v>
      </c>
      <c r="F34" s="5" t="str">
        <f t="shared" si="2"/>
        <v>2011LIQUIDADAS</v>
      </c>
      <c r="G34" s="5" t="str">
        <f t="shared" si="3"/>
        <v xml:space="preserve">LIQUIDADASFUNC DA EDUCACAO </v>
      </c>
      <c r="H34" s="5" t="s">
        <v>106</v>
      </c>
      <c r="I34" s="6" t="s">
        <v>174</v>
      </c>
      <c r="J34" s="6" t="s">
        <v>12</v>
      </c>
      <c r="K34" s="6" t="s">
        <v>153</v>
      </c>
      <c r="L34" s="6" t="s">
        <v>13</v>
      </c>
      <c r="M34" s="6" t="s">
        <v>14</v>
      </c>
      <c r="N34" s="6" t="s">
        <v>15</v>
      </c>
      <c r="O34" s="6" t="s">
        <v>9</v>
      </c>
      <c r="P34" s="31" t="s">
        <v>109</v>
      </c>
      <c r="Q34" s="4">
        <v>87261.02</v>
      </c>
    </row>
    <row r="35" spans="1:17" ht="21" hidden="1" x14ac:dyDescent="0.2">
      <c r="A35" t="str">
        <f t="shared" si="1"/>
        <v>2011ABR</v>
      </c>
      <c r="B35" s="5" t="s">
        <v>157</v>
      </c>
      <c r="C35" s="5" t="s">
        <v>143</v>
      </c>
      <c r="D35" s="5" t="str">
        <f t="shared" si="0"/>
        <v>2011CORRENTES</v>
      </c>
      <c r="E35" s="5" t="s">
        <v>190</v>
      </c>
      <c r="F35" s="5" t="str">
        <f t="shared" si="2"/>
        <v>2011LIQUIDADAS</v>
      </c>
      <c r="G35" s="5" t="str">
        <f t="shared" si="3"/>
        <v xml:space="preserve">LIQUIDADASFUNC DA EDUCACAO </v>
      </c>
      <c r="H35" s="5" t="s">
        <v>106</v>
      </c>
      <c r="I35" s="6" t="s">
        <v>174</v>
      </c>
      <c r="J35" s="6" t="s">
        <v>12</v>
      </c>
      <c r="K35" s="6" t="s">
        <v>153</v>
      </c>
      <c r="L35" s="6" t="s">
        <v>13</v>
      </c>
      <c r="M35" s="6" t="s">
        <v>14</v>
      </c>
      <c r="N35" s="6" t="s">
        <v>15</v>
      </c>
      <c r="O35" s="6" t="s">
        <v>9</v>
      </c>
      <c r="P35" s="31" t="s">
        <v>110</v>
      </c>
      <c r="Q35" s="4">
        <v>69531.399999999994</v>
      </c>
    </row>
    <row r="36" spans="1:17" ht="21" hidden="1" x14ac:dyDescent="0.2">
      <c r="A36" t="str">
        <f t="shared" si="1"/>
        <v>2011MAI</v>
      </c>
      <c r="B36" s="5" t="s">
        <v>157</v>
      </c>
      <c r="C36" s="5" t="s">
        <v>144</v>
      </c>
      <c r="D36" s="5" t="str">
        <f t="shared" si="0"/>
        <v>2011CORRENTES</v>
      </c>
      <c r="E36" s="5" t="s">
        <v>190</v>
      </c>
      <c r="F36" s="5" t="str">
        <f t="shared" si="2"/>
        <v>2011LIQUIDADAS</v>
      </c>
      <c r="G36" s="5" t="str">
        <f t="shared" si="3"/>
        <v xml:space="preserve">LIQUIDADASFUNC DA EDUCACAO </v>
      </c>
      <c r="H36" s="5" t="s">
        <v>106</v>
      </c>
      <c r="I36" s="6" t="s">
        <v>174</v>
      </c>
      <c r="J36" s="6" t="s">
        <v>12</v>
      </c>
      <c r="K36" s="6" t="s">
        <v>153</v>
      </c>
      <c r="L36" s="6" t="s">
        <v>13</v>
      </c>
      <c r="M36" s="6" t="s">
        <v>14</v>
      </c>
      <c r="N36" s="6" t="s">
        <v>15</v>
      </c>
      <c r="O36" s="6" t="s">
        <v>9</v>
      </c>
      <c r="P36" s="31" t="s">
        <v>111</v>
      </c>
      <c r="Q36" s="4">
        <v>161652.85999999999</v>
      </c>
    </row>
    <row r="37" spans="1:17" ht="21" hidden="1" x14ac:dyDescent="0.2">
      <c r="A37" t="str">
        <f t="shared" si="1"/>
        <v>2011JUN</v>
      </c>
      <c r="B37" s="5" t="s">
        <v>157</v>
      </c>
      <c r="C37" s="5" t="s">
        <v>145</v>
      </c>
      <c r="D37" s="5" t="str">
        <f t="shared" si="0"/>
        <v>2011CORRENTES</v>
      </c>
      <c r="E37" s="5" t="s">
        <v>190</v>
      </c>
      <c r="F37" s="5" t="str">
        <f t="shared" si="2"/>
        <v>2011LIQUIDADAS</v>
      </c>
      <c r="G37" s="5" t="str">
        <f t="shared" si="3"/>
        <v xml:space="preserve">LIQUIDADASFUNC DA EDUCACAO </v>
      </c>
      <c r="H37" s="5" t="s">
        <v>106</v>
      </c>
      <c r="I37" s="6" t="s">
        <v>174</v>
      </c>
      <c r="J37" s="6" t="s">
        <v>12</v>
      </c>
      <c r="K37" s="6" t="s">
        <v>153</v>
      </c>
      <c r="L37" s="6" t="s">
        <v>13</v>
      </c>
      <c r="M37" s="6" t="s">
        <v>14</v>
      </c>
      <c r="N37" s="6" t="s">
        <v>15</v>
      </c>
      <c r="O37" s="6" t="s">
        <v>9</v>
      </c>
      <c r="P37" s="31" t="s">
        <v>27</v>
      </c>
      <c r="Q37" s="4">
        <v>85911.75</v>
      </c>
    </row>
    <row r="38" spans="1:17" ht="21" hidden="1" x14ac:dyDescent="0.2">
      <c r="A38" t="str">
        <f t="shared" si="1"/>
        <v>2011JUL</v>
      </c>
      <c r="B38" s="5" t="s">
        <v>157</v>
      </c>
      <c r="C38" s="5" t="s">
        <v>146</v>
      </c>
      <c r="D38" s="5" t="str">
        <f t="shared" si="0"/>
        <v>2011CORRENTES</v>
      </c>
      <c r="E38" s="5" t="s">
        <v>190</v>
      </c>
      <c r="F38" s="5" t="str">
        <f t="shared" si="2"/>
        <v>2011LIQUIDADAS</v>
      </c>
      <c r="G38" s="5" t="str">
        <f t="shared" si="3"/>
        <v xml:space="preserve">LIQUIDADASFUNC DA EDUCACAO </v>
      </c>
      <c r="H38" s="5" t="s">
        <v>106</v>
      </c>
      <c r="I38" s="6" t="s">
        <v>174</v>
      </c>
      <c r="J38" s="6" t="s">
        <v>12</v>
      </c>
      <c r="K38" s="6" t="s">
        <v>153</v>
      </c>
      <c r="L38" s="6" t="s">
        <v>13</v>
      </c>
      <c r="M38" s="6" t="s">
        <v>14</v>
      </c>
      <c r="N38" s="6" t="s">
        <v>15</v>
      </c>
      <c r="O38" s="6" t="s">
        <v>9</v>
      </c>
      <c r="P38" s="31" t="s">
        <v>112</v>
      </c>
      <c r="Q38" s="4">
        <v>128556.73</v>
      </c>
    </row>
    <row r="39" spans="1:17" ht="21" hidden="1" x14ac:dyDescent="0.2">
      <c r="A39" t="str">
        <f t="shared" si="1"/>
        <v>2011AGO</v>
      </c>
      <c r="B39" s="5" t="s">
        <v>157</v>
      </c>
      <c r="C39" s="5" t="s">
        <v>147</v>
      </c>
      <c r="D39" s="5" t="str">
        <f t="shared" si="0"/>
        <v>2011CORRENTES</v>
      </c>
      <c r="E39" s="5" t="s">
        <v>190</v>
      </c>
      <c r="F39" s="5" t="str">
        <f t="shared" si="2"/>
        <v>2011LIQUIDADAS</v>
      </c>
      <c r="G39" s="5" t="str">
        <f t="shared" si="3"/>
        <v xml:space="preserve">LIQUIDADASFUNC DA EDUCACAO </v>
      </c>
      <c r="H39" s="5" t="s">
        <v>106</v>
      </c>
      <c r="I39" s="6" t="s">
        <v>174</v>
      </c>
      <c r="J39" s="6" t="s">
        <v>12</v>
      </c>
      <c r="K39" s="6" t="s">
        <v>153</v>
      </c>
      <c r="L39" s="6" t="s">
        <v>13</v>
      </c>
      <c r="M39" s="6" t="s">
        <v>14</v>
      </c>
      <c r="N39" s="6" t="s">
        <v>15</v>
      </c>
      <c r="O39" s="6" t="s">
        <v>9</v>
      </c>
      <c r="P39" s="31" t="s">
        <v>113</v>
      </c>
      <c r="Q39" s="4">
        <v>110446.04</v>
      </c>
    </row>
    <row r="40" spans="1:17" ht="21" hidden="1" x14ac:dyDescent="0.2">
      <c r="A40" t="str">
        <f t="shared" si="1"/>
        <v>2011SET</v>
      </c>
      <c r="B40" s="5" t="s">
        <v>157</v>
      </c>
      <c r="C40" s="5" t="s">
        <v>148</v>
      </c>
      <c r="D40" s="5" t="str">
        <f t="shared" si="0"/>
        <v>2011CORRENTES</v>
      </c>
      <c r="E40" s="5" t="s">
        <v>190</v>
      </c>
      <c r="F40" s="5" t="str">
        <f t="shared" si="2"/>
        <v>2011LIQUIDADAS</v>
      </c>
      <c r="G40" s="5" t="str">
        <f t="shared" si="3"/>
        <v xml:space="preserve">LIQUIDADASFUNC DA EDUCACAO </v>
      </c>
      <c r="H40" s="5" t="s">
        <v>106</v>
      </c>
      <c r="I40" s="6" t="s">
        <v>174</v>
      </c>
      <c r="J40" s="6" t="s">
        <v>12</v>
      </c>
      <c r="K40" s="6" t="s">
        <v>153</v>
      </c>
      <c r="L40" s="6" t="s">
        <v>13</v>
      </c>
      <c r="M40" s="6" t="s">
        <v>14</v>
      </c>
      <c r="N40" s="6" t="s">
        <v>15</v>
      </c>
      <c r="O40" s="6" t="s">
        <v>9</v>
      </c>
      <c r="P40" s="31" t="s">
        <v>114</v>
      </c>
      <c r="Q40" s="4">
        <v>105417.12</v>
      </c>
    </row>
    <row r="41" spans="1:17" ht="21" hidden="1" x14ac:dyDescent="0.2">
      <c r="A41" t="str">
        <f t="shared" si="1"/>
        <v>2011OUT</v>
      </c>
      <c r="B41" s="5" t="s">
        <v>157</v>
      </c>
      <c r="C41" s="5" t="s">
        <v>149</v>
      </c>
      <c r="D41" s="5" t="str">
        <f t="shared" si="0"/>
        <v>2011CORRENTES</v>
      </c>
      <c r="E41" s="5" t="s">
        <v>190</v>
      </c>
      <c r="F41" s="5" t="str">
        <f t="shared" si="2"/>
        <v>2011LIQUIDADAS</v>
      </c>
      <c r="G41" s="5" t="str">
        <f t="shared" si="3"/>
        <v xml:space="preserve">LIQUIDADASFUNC DA EDUCACAO </v>
      </c>
      <c r="H41" s="5" t="s">
        <v>106</v>
      </c>
      <c r="I41" s="6" t="s">
        <v>174</v>
      </c>
      <c r="J41" s="6" t="s">
        <v>12</v>
      </c>
      <c r="K41" s="6" t="s">
        <v>153</v>
      </c>
      <c r="L41" s="6" t="s">
        <v>13</v>
      </c>
      <c r="M41" s="6" t="s">
        <v>14</v>
      </c>
      <c r="N41" s="6" t="s">
        <v>15</v>
      </c>
      <c r="O41" s="6" t="s">
        <v>9</v>
      </c>
      <c r="P41" s="31" t="s">
        <v>115</v>
      </c>
      <c r="Q41" s="4">
        <v>136561.42000000001</v>
      </c>
    </row>
    <row r="42" spans="1:17" ht="21" hidden="1" x14ac:dyDescent="0.2">
      <c r="A42" t="str">
        <f t="shared" si="1"/>
        <v>2011NOV</v>
      </c>
      <c r="B42" s="5" t="s">
        <v>157</v>
      </c>
      <c r="C42" s="5" t="s">
        <v>150</v>
      </c>
      <c r="D42" s="5" t="str">
        <f t="shared" si="0"/>
        <v>2011CORRENTES</v>
      </c>
      <c r="E42" s="5" t="s">
        <v>190</v>
      </c>
      <c r="F42" s="5" t="str">
        <f t="shared" si="2"/>
        <v>2011LIQUIDADAS</v>
      </c>
      <c r="G42" s="5" t="str">
        <f t="shared" si="3"/>
        <v xml:space="preserve">LIQUIDADASFUNC DA EDUCACAO </v>
      </c>
      <c r="H42" s="5" t="s">
        <v>106</v>
      </c>
      <c r="I42" s="6" t="s">
        <v>174</v>
      </c>
      <c r="J42" s="6" t="s">
        <v>12</v>
      </c>
      <c r="K42" s="6" t="s">
        <v>153</v>
      </c>
      <c r="L42" s="6" t="s">
        <v>13</v>
      </c>
      <c r="M42" s="6" t="s">
        <v>14</v>
      </c>
      <c r="N42" s="6" t="s">
        <v>15</v>
      </c>
      <c r="O42" s="6" t="s">
        <v>9</v>
      </c>
      <c r="P42" s="31" t="s">
        <v>116</v>
      </c>
      <c r="Q42" s="4">
        <v>148403.84</v>
      </c>
    </row>
    <row r="43" spans="1:17" ht="21" hidden="1" x14ac:dyDescent="0.2">
      <c r="A43" t="str">
        <f t="shared" si="1"/>
        <v>2011DEZ</v>
      </c>
      <c r="B43" s="5" t="s">
        <v>157</v>
      </c>
      <c r="C43" s="5" t="s">
        <v>151</v>
      </c>
      <c r="D43" s="5" t="str">
        <f t="shared" si="0"/>
        <v>2011CORRENTES</v>
      </c>
      <c r="E43" s="5" t="s">
        <v>190</v>
      </c>
      <c r="F43" s="5" t="str">
        <f t="shared" si="2"/>
        <v>2011LIQUIDADAS</v>
      </c>
      <c r="G43" s="5" t="str">
        <f t="shared" si="3"/>
        <v xml:space="preserve">LIQUIDADASFUNC DA EDUCACAO </v>
      </c>
      <c r="H43" s="5" t="s">
        <v>106</v>
      </c>
      <c r="I43" s="6" t="s">
        <v>174</v>
      </c>
      <c r="J43" s="6" t="s">
        <v>12</v>
      </c>
      <c r="K43" s="6" t="s">
        <v>153</v>
      </c>
      <c r="L43" s="6" t="s">
        <v>13</v>
      </c>
      <c r="M43" s="6" t="s">
        <v>14</v>
      </c>
      <c r="N43" s="6" t="s">
        <v>15</v>
      </c>
      <c r="O43" s="6" t="s">
        <v>9</v>
      </c>
      <c r="P43" s="31" t="s">
        <v>20</v>
      </c>
      <c r="Q43" s="4">
        <v>1023018.18</v>
      </c>
    </row>
    <row r="44" spans="1:17" ht="21" hidden="1" x14ac:dyDescent="0.2">
      <c r="A44" t="str">
        <f t="shared" si="1"/>
        <v>2011000</v>
      </c>
      <c r="B44" s="5" t="s">
        <v>157</v>
      </c>
      <c r="C44" s="5" t="s">
        <v>152</v>
      </c>
      <c r="D44" s="5" t="str">
        <f t="shared" si="0"/>
        <v>2011CORRENTES</v>
      </c>
      <c r="E44" s="5" t="s">
        <v>189</v>
      </c>
      <c r="F44" s="5" t="str">
        <f t="shared" si="2"/>
        <v>2011RAP</v>
      </c>
      <c r="G44" s="5" t="str">
        <f t="shared" si="3"/>
        <v xml:space="preserve">RAPFUNC DA EDUCACAO </v>
      </c>
      <c r="H44" s="5" t="s">
        <v>106</v>
      </c>
      <c r="I44" s="6" t="s">
        <v>174</v>
      </c>
      <c r="J44" s="6" t="s">
        <v>12</v>
      </c>
      <c r="K44" s="6" t="s">
        <v>153</v>
      </c>
      <c r="L44" s="6" t="s">
        <v>6</v>
      </c>
      <c r="M44" s="6" t="s">
        <v>24</v>
      </c>
      <c r="N44" s="6" t="s">
        <v>25</v>
      </c>
      <c r="O44" s="6" t="s">
        <v>9</v>
      </c>
      <c r="P44" s="31" t="s">
        <v>26</v>
      </c>
      <c r="Q44" s="4">
        <v>39051.699999999997</v>
      </c>
    </row>
    <row r="45" spans="1:17" ht="21" hidden="1" x14ac:dyDescent="0.2">
      <c r="A45" t="str">
        <f t="shared" si="1"/>
        <v>2011JAN</v>
      </c>
      <c r="B45" s="5" t="s">
        <v>157</v>
      </c>
      <c r="C45" s="5" t="s">
        <v>140</v>
      </c>
      <c r="D45" s="5" t="str">
        <f t="shared" si="0"/>
        <v>2011CORRENTES</v>
      </c>
      <c r="E45" s="5" t="s">
        <v>189</v>
      </c>
      <c r="F45" s="5" t="str">
        <f t="shared" si="2"/>
        <v>2011RAP</v>
      </c>
      <c r="G45" s="5" t="str">
        <f t="shared" si="3"/>
        <v xml:space="preserve">RAPFUNC DA EDUCACAO </v>
      </c>
      <c r="H45" s="5" t="s">
        <v>106</v>
      </c>
      <c r="I45" s="6" t="s">
        <v>174</v>
      </c>
      <c r="J45" s="6" t="s">
        <v>12</v>
      </c>
      <c r="K45" s="6" t="s">
        <v>153</v>
      </c>
      <c r="L45" s="6" t="s">
        <v>6</v>
      </c>
      <c r="M45" s="6" t="s">
        <v>24</v>
      </c>
      <c r="N45" s="6" t="s">
        <v>25</v>
      </c>
      <c r="O45" s="6" t="s">
        <v>9</v>
      </c>
      <c r="P45" s="31" t="s">
        <v>107</v>
      </c>
      <c r="Q45" s="4">
        <v>0</v>
      </c>
    </row>
    <row r="46" spans="1:17" ht="21" hidden="1" x14ac:dyDescent="0.2">
      <c r="A46" t="str">
        <f t="shared" si="1"/>
        <v>2011JUN</v>
      </c>
      <c r="B46" s="5" t="s">
        <v>157</v>
      </c>
      <c r="C46" s="5" t="s">
        <v>145</v>
      </c>
      <c r="D46" s="5" t="str">
        <f t="shared" si="0"/>
        <v>2011CORRENTES</v>
      </c>
      <c r="E46" s="5" t="s">
        <v>189</v>
      </c>
      <c r="F46" s="5" t="str">
        <f t="shared" si="2"/>
        <v>2011RAP</v>
      </c>
      <c r="G46" s="5" t="str">
        <f t="shared" si="3"/>
        <v xml:space="preserve">RAPFUNC DA EDUCACAO </v>
      </c>
      <c r="H46" s="5" t="s">
        <v>106</v>
      </c>
      <c r="I46" s="6" t="s">
        <v>174</v>
      </c>
      <c r="J46" s="6" t="s">
        <v>12</v>
      </c>
      <c r="K46" s="6" t="s">
        <v>153</v>
      </c>
      <c r="L46" s="6" t="s">
        <v>6</v>
      </c>
      <c r="M46" s="6" t="s">
        <v>24</v>
      </c>
      <c r="N46" s="6" t="s">
        <v>25</v>
      </c>
      <c r="O46" s="6" t="s">
        <v>9</v>
      </c>
      <c r="P46" s="31" t="s">
        <v>27</v>
      </c>
      <c r="Q46" s="4">
        <v>0</v>
      </c>
    </row>
    <row r="47" spans="1:17" ht="21" hidden="1" x14ac:dyDescent="0.2">
      <c r="A47" t="str">
        <f t="shared" si="1"/>
        <v>2011000</v>
      </c>
      <c r="B47" s="5" t="s">
        <v>157</v>
      </c>
      <c r="C47" s="5" t="s">
        <v>152</v>
      </c>
      <c r="D47" s="5" t="str">
        <f t="shared" si="0"/>
        <v>2011CORRENTES</v>
      </c>
      <c r="E47" s="5" t="s">
        <v>189</v>
      </c>
      <c r="F47" s="5" t="str">
        <f t="shared" si="2"/>
        <v>2011RAP</v>
      </c>
      <c r="G47" s="5" t="str">
        <f t="shared" si="3"/>
        <v xml:space="preserve">RAPFUNC DA EDUCACAO </v>
      </c>
      <c r="H47" s="5" t="s">
        <v>106</v>
      </c>
      <c r="I47" s="6" t="s">
        <v>174</v>
      </c>
      <c r="J47" s="6" t="s">
        <v>12</v>
      </c>
      <c r="K47" s="6" t="s">
        <v>153</v>
      </c>
      <c r="L47" s="6" t="s">
        <v>6</v>
      </c>
      <c r="M47" s="6" t="s">
        <v>7</v>
      </c>
      <c r="N47" s="6" t="s">
        <v>8</v>
      </c>
      <c r="O47" s="6" t="s">
        <v>9</v>
      </c>
      <c r="P47" s="31" t="s">
        <v>26</v>
      </c>
      <c r="Q47" s="4">
        <v>553518.84</v>
      </c>
    </row>
    <row r="48" spans="1:17" ht="21" hidden="1" x14ac:dyDescent="0.2">
      <c r="A48" t="str">
        <f t="shared" si="1"/>
        <v>2011MAI</v>
      </c>
      <c r="B48" s="5" t="s">
        <v>157</v>
      </c>
      <c r="C48" s="5" t="s">
        <v>144</v>
      </c>
      <c r="D48" s="5" t="str">
        <f t="shared" si="0"/>
        <v>2011CAPITAL</v>
      </c>
      <c r="E48" s="5" t="s">
        <v>190</v>
      </c>
      <c r="F48" s="5" t="str">
        <f t="shared" si="2"/>
        <v>2011LIQUIDADAS</v>
      </c>
      <c r="G48" s="5" t="str">
        <f t="shared" si="3"/>
        <v xml:space="preserve">LIQUIDADASFUNC DA EDUCACAO </v>
      </c>
      <c r="H48" s="5" t="s">
        <v>106</v>
      </c>
      <c r="I48" s="6" t="s">
        <v>174</v>
      </c>
      <c r="J48" s="6" t="s">
        <v>19</v>
      </c>
      <c r="K48" s="6" t="s">
        <v>154</v>
      </c>
      <c r="L48" s="6" t="s">
        <v>13</v>
      </c>
      <c r="M48" s="6" t="s">
        <v>14</v>
      </c>
      <c r="N48" s="6" t="s">
        <v>15</v>
      </c>
      <c r="O48" s="6" t="s">
        <v>9</v>
      </c>
      <c r="P48" s="31" t="s">
        <v>111</v>
      </c>
      <c r="Q48" s="4">
        <v>60808.05</v>
      </c>
    </row>
    <row r="49" spans="1:17" ht="21" hidden="1" x14ac:dyDescent="0.2">
      <c r="A49" t="str">
        <f t="shared" si="1"/>
        <v>2011JUN</v>
      </c>
      <c r="B49" s="5" t="s">
        <v>157</v>
      </c>
      <c r="C49" s="5" t="s">
        <v>145</v>
      </c>
      <c r="D49" s="5" t="str">
        <f t="shared" si="0"/>
        <v>2011CAPITAL</v>
      </c>
      <c r="E49" s="5" t="s">
        <v>190</v>
      </c>
      <c r="F49" s="5" t="str">
        <f t="shared" si="2"/>
        <v>2011LIQUIDADAS</v>
      </c>
      <c r="G49" s="5" t="str">
        <f t="shared" si="3"/>
        <v xml:space="preserve">LIQUIDADASFUNC DA EDUCACAO </v>
      </c>
      <c r="H49" s="5" t="s">
        <v>106</v>
      </c>
      <c r="I49" s="6" t="s">
        <v>174</v>
      </c>
      <c r="J49" s="6" t="s">
        <v>19</v>
      </c>
      <c r="K49" s="6" t="s">
        <v>154</v>
      </c>
      <c r="L49" s="6" t="s">
        <v>13</v>
      </c>
      <c r="M49" s="6" t="s">
        <v>14</v>
      </c>
      <c r="N49" s="6" t="s">
        <v>15</v>
      </c>
      <c r="O49" s="6" t="s">
        <v>9</v>
      </c>
      <c r="P49" s="31" t="s">
        <v>27</v>
      </c>
      <c r="Q49" s="4">
        <v>41761.82</v>
      </c>
    </row>
    <row r="50" spans="1:17" ht="21" hidden="1" x14ac:dyDescent="0.2">
      <c r="A50" t="str">
        <f t="shared" si="1"/>
        <v>2011JUL</v>
      </c>
      <c r="B50" s="5" t="s">
        <v>157</v>
      </c>
      <c r="C50" s="5" t="s">
        <v>146</v>
      </c>
      <c r="D50" s="5" t="str">
        <f t="shared" si="0"/>
        <v>2011CAPITAL</v>
      </c>
      <c r="E50" s="5" t="s">
        <v>190</v>
      </c>
      <c r="F50" s="5" t="str">
        <f t="shared" si="2"/>
        <v>2011LIQUIDADAS</v>
      </c>
      <c r="G50" s="5" t="str">
        <f t="shared" si="3"/>
        <v xml:space="preserve">LIQUIDADASFUNC DA EDUCACAO </v>
      </c>
      <c r="H50" s="5" t="s">
        <v>106</v>
      </c>
      <c r="I50" s="6" t="s">
        <v>174</v>
      </c>
      <c r="J50" s="6" t="s">
        <v>19</v>
      </c>
      <c r="K50" s="6" t="s">
        <v>154</v>
      </c>
      <c r="L50" s="6" t="s">
        <v>13</v>
      </c>
      <c r="M50" s="6" t="s">
        <v>14</v>
      </c>
      <c r="N50" s="6" t="s">
        <v>15</v>
      </c>
      <c r="O50" s="6" t="s">
        <v>9</v>
      </c>
      <c r="P50" s="31" t="s">
        <v>112</v>
      </c>
      <c r="Q50" s="4">
        <v>27185</v>
      </c>
    </row>
    <row r="51" spans="1:17" ht="21" hidden="1" x14ac:dyDescent="0.2">
      <c r="A51" t="str">
        <f t="shared" si="1"/>
        <v>2011OUT</v>
      </c>
      <c r="B51" s="5" t="s">
        <v>157</v>
      </c>
      <c r="C51" s="5" t="s">
        <v>149</v>
      </c>
      <c r="D51" s="5" t="str">
        <f t="shared" si="0"/>
        <v>2011CAPITAL</v>
      </c>
      <c r="E51" s="5" t="s">
        <v>190</v>
      </c>
      <c r="F51" s="5" t="str">
        <f t="shared" si="2"/>
        <v>2011LIQUIDADAS</v>
      </c>
      <c r="G51" s="5" t="str">
        <f t="shared" si="3"/>
        <v xml:space="preserve">LIQUIDADASFUNC DA EDUCACAO </v>
      </c>
      <c r="H51" s="5" t="s">
        <v>106</v>
      </c>
      <c r="I51" s="6" t="s">
        <v>174</v>
      </c>
      <c r="J51" s="6" t="s">
        <v>19</v>
      </c>
      <c r="K51" s="6" t="s">
        <v>154</v>
      </c>
      <c r="L51" s="6" t="s">
        <v>13</v>
      </c>
      <c r="M51" s="6" t="s">
        <v>14</v>
      </c>
      <c r="N51" s="6" t="s">
        <v>15</v>
      </c>
      <c r="O51" s="6" t="s">
        <v>9</v>
      </c>
      <c r="P51" s="31" t="s">
        <v>115</v>
      </c>
      <c r="Q51" s="4">
        <v>15217</v>
      </c>
    </row>
    <row r="52" spans="1:17" ht="21" hidden="1" x14ac:dyDescent="0.2">
      <c r="A52" t="str">
        <f t="shared" si="1"/>
        <v>2011NOV</v>
      </c>
      <c r="B52" s="5" t="s">
        <v>157</v>
      </c>
      <c r="C52" s="5" t="s">
        <v>150</v>
      </c>
      <c r="D52" s="5" t="str">
        <f t="shared" si="0"/>
        <v>2011CAPITAL</v>
      </c>
      <c r="E52" s="5" t="s">
        <v>190</v>
      </c>
      <c r="F52" s="5" t="str">
        <f t="shared" si="2"/>
        <v>2011LIQUIDADAS</v>
      </c>
      <c r="G52" s="5" t="str">
        <f t="shared" si="3"/>
        <v xml:space="preserve">LIQUIDADASFUNC DA EDUCACAO </v>
      </c>
      <c r="H52" s="5" t="s">
        <v>106</v>
      </c>
      <c r="I52" s="6" t="s">
        <v>174</v>
      </c>
      <c r="J52" s="6" t="s">
        <v>19</v>
      </c>
      <c r="K52" s="6" t="s">
        <v>154</v>
      </c>
      <c r="L52" s="6" t="s">
        <v>13</v>
      </c>
      <c r="M52" s="6" t="s">
        <v>14</v>
      </c>
      <c r="N52" s="6" t="s">
        <v>15</v>
      </c>
      <c r="O52" s="6" t="s">
        <v>9</v>
      </c>
      <c r="P52" s="31" t="s">
        <v>116</v>
      </c>
      <c r="Q52" s="4">
        <v>23524.98</v>
      </c>
    </row>
    <row r="53" spans="1:17" ht="21" hidden="1" x14ac:dyDescent="0.2">
      <c r="A53" t="str">
        <f t="shared" si="1"/>
        <v>2011DEZ</v>
      </c>
      <c r="B53" s="5" t="s">
        <v>157</v>
      </c>
      <c r="C53" s="5" t="s">
        <v>151</v>
      </c>
      <c r="D53" s="5" t="str">
        <f t="shared" si="0"/>
        <v>2011CAPITAL</v>
      </c>
      <c r="E53" s="5" t="s">
        <v>190</v>
      </c>
      <c r="F53" s="5" t="str">
        <f t="shared" si="2"/>
        <v>2011LIQUIDADAS</v>
      </c>
      <c r="G53" s="5" t="str">
        <f t="shared" si="3"/>
        <v xml:space="preserve">LIQUIDADASFUNC DA EDUCACAO </v>
      </c>
      <c r="H53" s="5" t="s">
        <v>106</v>
      </c>
      <c r="I53" s="6" t="s">
        <v>174</v>
      </c>
      <c r="J53" s="6" t="s">
        <v>19</v>
      </c>
      <c r="K53" s="6" t="s">
        <v>154</v>
      </c>
      <c r="L53" s="6" t="s">
        <v>13</v>
      </c>
      <c r="M53" s="6" t="s">
        <v>14</v>
      </c>
      <c r="N53" s="6" t="s">
        <v>15</v>
      </c>
      <c r="O53" s="6" t="s">
        <v>9</v>
      </c>
      <c r="P53" s="31" t="s">
        <v>20</v>
      </c>
      <c r="Q53" s="4">
        <v>459032.61</v>
      </c>
    </row>
    <row r="54" spans="1:17" ht="21" hidden="1" x14ac:dyDescent="0.2">
      <c r="A54" t="str">
        <f t="shared" si="1"/>
        <v>2011000</v>
      </c>
      <c r="B54" s="5" t="s">
        <v>157</v>
      </c>
      <c r="C54" s="5" t="s">
        <v>152</v>
      </c>
      <c r="D54" s="5" t="str">
        <f t="shared" si="0"/>
        <v>2011CAPITAL</v>
      </c>
      <c r="E54" s="5" t="s">
        <v>189</v>
      </c>
      <c r="F54" s="5" t="str">
        <f t="shared" si="2"/>
        <v>2011RAP</v>
      </c>
      <c r="G54" s="5" t="str">
        <f t="shared" si="3"/>
        <v xml:space="preserve">RAPFUNC DA EDUCACAO </v>
      </c>
      <c r="H54" s="5" t="s">
        <v>106</v>
      </c>
      <c r="I54" s="6" t="s">
        <v>174</v>
      </c>
      <c r="J54" s="6" t="s">
        <v>19</v>
      </c>
      <c r="K54" s="6" t="s">
        <v>154</v>
      </c>
      <c r="L54" s="6" t="s">
        <v>6</v>
      </c>
      <c r="M54" s="6" t="s">
        <v>7</v>
      </c>
      <c r="N54" s="6" t="s">
        <v>8</v>
      </c>
      <c r="O54" s="6" t="s">
        <v>9</v>
      </c>
      <c r="P54" s="31" t="s">
        <v>26</v>
      </c>
      <c r="Q54" s="4">
        <v>24437.56</v>
      </c>
    </row>
    <row r="55" spans="1:17" ht="21" hidden="1" x14ac:dyDescent="0.2">
      <c r="A55" t="str">
        <f t="shared" si="1"/>
        <v>2011ABR</v>
      </c>
      <c r="B55" s="5" t="s">
        <v>157</v>
      </c>
      <c r="C55" s="5" t="s">
        <v>143</v>
      </c>
      <c r="D55" s="5" t="str">
        <f t="shared" si="0"/>
        <v>2011CORRENTES</v>
      </c>
      <c r="E55" s="5" t="s">
        <v>190</v>
      </c>
      <c r="F55" s="5" t="str">
        <f t="shared" si="2"/>
        <v>2011LIQUIDADAS</v>
      </c>
      <c r="G55" s="5" t="str">
        <f t="shared" si="3"/>
        <v xml:space="preserve">LIQUIDADASASSISTENCIA </v>
      </c>
      <c r="H55" s="5" t="s">
        <v>121</v>
      </c>
      <c r="I55" s="6" t="s">
        <v>136</v>
      </c>
      <c r="J55" s="6" t="s">
        <v>12</v>
      </c>
      <c r="K55" s="6" t="s">
        <v>153</v>
      </c>
      <c r="L55" s="6" t="s">
        <v>13</v>
      </c>
      <c r="M55" s="6" t="s">
        <v>14</v>
      </c>
      <c r="N55" s="6" t="s">
        <v>15</v>
      </c>
      <c r="O55" s="6" t="s">
        <v>9</v>
      </c>
      <c r="P55" s="31" t="s">
        <v>110</v>
      </c>
      <c r="Q55" s="4">
        <v>5896.5</v>
      </c>
    </row>
    <row r="56" spans="1:17" ht="21" hidden="1" x14ac:dyDescent="0.2">
      <c r="A56" t="str">
        <f t="shared" si="1"/>
        <v>2011MAI</v>
      </c>
      <c r="B56" s="5" t="s">
        <v>157</v>
      </c>
      <c r="C56" s="5" t="s">
        <v>144</v>
      </c>
      <c r="D56" s="5" t="str">
        <f t="shared" si="0"/>
        <v>2011CORRENTES</v>
      </c>
      <c r="E56" s="5" t="s">
        <v>190</v>
      </c>
      <c r="F56" s="5" t="str">
        <f t="shared" si="2"/>
        <v>2011LIQUIDADAS</v>
      </c>
      <c r="G56" s="5" t="str">
        <f t="shared" si="3"/>
        <v xml:space="preserve">LIQUIDADASASSISTENCIA </v>
      </c>
      <c r="H56" s="5" t="s">
        <v>121</v>
      </c>
      <c r="I56" s="6" t="s">
        <v>136</v>
      </c>
      <c r="J56" s="6" t="s">
        <v>12</v>
      </c>
      <c r="K56" s="6" t="s">
        <v>153</v>
      </c>
      <c r="L56" s="6" t="s">
        <v>13</v>
      </c>
      <c r="M56" s="6" t="s">
        <v>14</v>
      </c>
      <c r="N56" s="6" t="s">
        <v>15</v>
      </c>
      <c r="O56" s="6" t="s">
        <v>9</v>
      </c>
      <c r="P56" s="31" t="s">
        <v>111</v>
      </c>
      <c r="Q56" s="4">
        <v>7382.5</v>
      </c>
    </row>
    <row r="57" spans="1:17" ht="21" hidden="1" x14ac:dyDescent="0.2">
      <c r="A57" t="str">
        <f t="shared" si="1"/>
        <v>2011JUN</v>
      </c>
      <c r="B57" s="5" t="s">
        <v>157</v>
      </c>
      <c r="C57" s="5" t="s">
        <v>145</v>
      </c>
      <c r="D57" s="5" t="str">
        <f t="shared" si="0"/>
        <v>2011CORRENTES</v>
      </c>
      <c r="E57" s="5" t="s">
        <v>190</v>
      </c>
      <c r="F57" s="5" t="str">
        <f t="shared" si="2"/>
        <v>2011LIQUIDADAS</v>
      </c>
      <c r="G57" s="5" t="str">
        <f t="shared" si="3"/>
        <v xml:space="preserve">LIQUIDADASASSISTENCIA </v>
      </c>
      <c r="H57" s="5" t="s">
        <v>121</v>
      </c>
      <c r="I57" s="6" t="s">
        <v>136</v>
      </c>
      <c r="J57" s="6" t="s">
        <v>12</v>
      </c>
      <c r="K57" s="6" t="s">
        <v>153</v>
      </c>
      <c r="L57" s="6" t="s">
        <v>13</v>
      </c>
      <c r="M57" s="6" t="s">
        <v>14</v>
      </c>
      <c r="N57" s="6" t="s">
        <v>15</v>
      </c>
      <c r="O57" s="6" t="s">
        <v>9</v>
      </c>
      <c r="P57" s="31" t="s">
        <v>27</v>
      </c>
      <c r="Q57" s="4">
        <v>7081.5</v>
      </c>
    </row>
    <row r="58" spans="1:17" ht="21" hidden="1" x14ac:dyDescent="0.2">
      <c r="A58" t="str">
        <f t="shared" si="1"/>
        <v>2011JUL</v>
      </c>
      <c r="B58" s="5" t="s">
        <v>157</v>
      </c>
      <c r="C58" s="5" t="s">
        <v>146</v>
      </c>
      <c r="D58" s="5" t="str">
        <f t="shared" si="0"/>
        <v>2011CORRENTES</v>
      </c>
      <c r="E58" s="5" t="s">
        <v>190</v>
      </c>
      <c r="F58" s="5" t="str">
        <f t="shared" si="2"/>
        <v>2011LIQUIDADAS</v>
      </c>
      <c r="G58" s="5" t="str">
        <f t="shared" si="3"/>
        <v xml:space="preserve">LIQUIDADASASSISTENCIA </v>
      </c>
      <c r="H58" s="5" t="s">
        <v>121</v>
      </c>
      <c r="I58" s="6" t="s">
        <v>136</v>
      </c>
      <c r="J58" s="6" t="s">
        <v>12</v>
      </c>
      <c r="K58" s="6" t="s">
        <v>153</v>
      </c>
      <c r="L58" s="6" t="s">
        <v>13</v>
      </c>
      <c r="M58" s="6" t="s">
        <v>14</v>
      </c>
      <c r="N58" s="6" t="s">
        <v>15</v>
      </c>
      <c r="O58" s="6" t="s">
        <v>9</v>
      </c>
      <c r="P58" s="31" t="s">
        <v>112</v>
      </c>
      <c r="Q58" s="4">
        <v>6180.18</v>
      </c>
    </row>
    <row r="59" spans="1:17" ht="21" hidden="1" x14ac:dyDescent="0.2">
      <c r="A59" t="str">
        <f t="shared" si="1"/>
        <v>2011AGO</v>
      </c>
      <c r="B59" s="5" t="s">
        <v>157</v>
      </c>
      <c r="C59" s="5" t="s">
        <v>147</v>
      </c>
      <c r="D59" s="5" t="str">
        <f t="shared" si="0"/>
        <v>2011CORRENTES</v>
      </c>
      <c r="E59" s="5" t="s">
        <v>190</v>
      </c>
      <c r="F59" s="5" t="str">
        <f t="shared" si="2"/>
        <v>2011LIQUIDADAS</v>
      </c>
      <c r="G59" s="5" t="str">
        <f t="shared" si="3"/>
        <v xml:space="preserve">LIQUIDADASASSISTENCIA </v>
      </c>
      <c r="H59" s="5" t="s">
        <v>121</v>
      </c>
      <c r="I59" s="6" t="s">
        <v>136</v>
      </c>
      <c r="J59" s="6" t="s">
        <v>12</v>
      </c>
      <c r="K59" s="6" t="s">
        <v>153</v>
      </c>
      <c r="L59" s="6" t="s">
        <v>13</v>
      </c>
      <c r="M59" s="6" t="s">
        <v>14</v>
      </c>
      <c r="N59" s="6" t="s">
        <v>15</v>
      </c>
      <c r="O59" s="6" t="s">
        <v>9</v>
      </c>
      <c r="P59" s="31" t="s">
        <v>113</v>
      </c>
      <c r="Q59" s="4">
        <v>23526.35</v>
      </c>
    </row>
    <row r="60" spans="1:17" ht="21" hidden="1" x14ac:dyDescent="0.2">
      <c r="A60" t="str">
        <f t="shared" si="1"/>
        <v>2011SET</v>
      </c>
      <c r="B60" s="5" t="s">
        <v>157</v>
      </c>
      <c r="C60" s="5" t="s">
        <v>148</v>
      </c>
      <c r="D60" s="5" t="str">
        <f t="shared" si="0"/>
        <v>2011CORRENTES</v>
      </c>
      <c r="E60" s="5" t="s">
        <v>190</v>
      </c>
      <c r="F60" s="5" t="str">
        <f t="shared" si="2"/>
        <v>2011LIQUIDADAS</v>
      </c>
      <c r="G60" s="5" t="str">
        <f t="shared" si="3"/>
        <v xml:space="preserve">LIQUIDADASASSISTENCIA </v>
      </c>
      <c r="H60" s="5" t="s">
        <v>121</v>
      </c>
      <c r="I60" s="6" t="s">
        <v>136</v>
      </c>
      <c r="J60" s="6" t="s">
        <v>12</v>
      </c>
      <c r="K60" s="6" t="s">
        <v>153</v>
      </c>
      <c r="L60" s="6" t="s">
        <v>13</v>
      </c>
      <c r="M60" s="6" t="s">
        <v>14</v>
      </c>
      <c r="N60" s="6" t="s">
        <v>15</v>
      </c>
      <c r="O60" s="6" t="s">
        <v>9</v>
      </c>
      <c r="P60" s="31" t="s">
        <v>114</v>
      </c>
      <c r="Q60" s="4">
        <v>3052.5</v>
      </c>
    </row>
    <row r="61" spans="1:17" ht="21" hidden="1" x14ac:dyDescent="0.2">
      <c r="A61" t="str">
        <f t="shared" si="1"/>
        <v>2011OUT</v>
      </c>
      <c r="B61" s="5" t="s">
        <v>157</v>
      </c>
      <c r="C61" s="5" t="s">
        <v>149</v>
      </c>
      <c r="D61" s="5" t="str">
        <f t="shared" si="0"/>
        <v>2011CORRENTES</v>
      </c>
      <c r="E61" s="5" t="s">
        <v>190</v>
      </c>
      <c r="F61" s="5" t="str">
        <f t="shared" si="2"/>
        <v>2011LIQUIDADAS</v>
      </c>
      <c r="G61" s="5" t="str">
        <f t="shared" si="3"/>
        <v xml:space="preserve">LIQUIDADASASSISTENCIA </v>
      </c>
      <c r="H61" s="5" t="s">
        <v>121</v>
      </c>
      <c r="I61" s="6" t="s">
        <v>136</v>
      </c>
      <c r="J61" s="6" t="s">
        <v>12</v>
      </c>
      <c r="K61" s="6" t="s">
        <v>153</v>
      </c>
      <c r="L61" s="6" t="s">
        <v>13</v>
      </c>
      <c r="M61" s="6" t="s">
        <v>14</v>
      </c>
      <c r="N61" s="6" t="s">
        <v>15</v>
      </c>
      <c r="O61" s="6" t="s">
        <v>9</v>
      </c>
      <c r="P61" s="31" t="s">
        <v>115</v>
      </c>
      <c r="Q61" s="4">
        <v>24485</v>
      </c>
    </row>
    <row r="62" spans="1:17" ht="21" hidden="1" x14ac:dyDescent="0.2">
      <c r="A62" t="str">
        <f t="shared" si="1"/>
        <v>2011NOV</v>
      </c>
      <c r="B62" s="5" t="s">
        <v>157</v>
      </c>
      <c r="C62" s="5" t="s">
        <v>150</v>
      </c>
      <c r="D62" s="5" t="str">
        <f t="shared" si="0"/>
        <v>2011CORRENTES</v>
      </c>
      <c r="E62" s="5" t="s">
        <v>190</v>
      </c>
      <c r="F62" s="5" t="str">
        <f t="shared" si="2"/>
        <v>2011LIQUIDADAS</v>
      </c>
      <c r="G62" s="5" t="str">
        <f t="shared" si="3"/>
        <v xml:space="preserve">LIQUIDADASASSISTENCIA </v>
      </c>
      <c r="H62" s="5" t="s">
        <v>121</v>
      </c>
      <c r="I62" s="6" t="s">
        <v>136</v>
      </c>
      <c r="J62" s="6" t="s">
        <v>12</v>
      </c>
      <c r="K62" s="6" t="s">
        <v>153</v>
      </c>
      <c r="L62" s="6" t="s">
        <v>13</v>
      </c>
      <c r="M62" s="6" t="s">
        <v>14</v>
      </c>
      <c r="N62" s="6" t="s">
        <v>15</v>
      </c>
      <c r="O62" s="6" t="s">
        <v>9</v>
      </c>
      <c r="P62" s="31" t="s">
        <v>116</v>
      </c>
      <c r="Q62" s="4">
        <v>46255</v>
      </c>
    </row>
    <row r="63" spans="1:17" ht="21" hidden="1" x14ac:dyDescent="0.2">
      <c r="A63" t="str">
        <f t="shared" si="1"/>
        <v>2011DEZ</v>
      </c>
      <c r="B63" s="5" t="s">
        <v>157</v>
      </c>
      <c r="C63" s="5" t="s">
        <v>151</v>
      </c>
      <c r="D63" s="5" t="str">
        <f t="shared" si="0"/>
        <v>2011CORRENTES</v>
      </c>
      <c r="E63" s="5" t="s">
        <v>190</v>
      </c>
      <c r="F63" s="5" t="str">
        <f t="shared" si="2"/>
        <v>2011LIQUIDADAS</v>
      </c>
      <c r="G63" s="5" t="str">
        <f t="shared" si="3"/>
        <v xml:space="preserve">LIQUIDADASASSISTENCIA </v>
      </c>
      <c r="H63" s="5" t="s">
        <v>121</v>
      </c>
      <c r="I63" s="6" t="s">
        <v>136</v>
      </c>
      <c r="J63" s="6" t="s">
        <v>12</v>
      </c>
      <c r="K63" s="6" t="s">
        <v>153</v>
      </c>
      <c r="L63" s="6" t="s">
        <v>13</v>
      </c>
      <c r="M63" s="6" t="s">
        <v>14</v>
      </c>
      <c r="N63" s="6" t="s">
        <v>15</v>
      </c>
      <c r="O63" s="6" t="s">
        <v>9</v>
      </c>
      <c r="P63" s="31" t="s">
        <v>20</v>
      </c>
      <c r="Q63" s="4">
        <v>237418.61</v>
      </c>
    </row>
    <row r="64" spans="1:17" hidden="1" x14ac:dyDescent="0.2">
      <c r="A64" t="str">
        <f t="shared" si="1"/>
        <v>2011000</v>
      </c>
      <c r="B64" s="5" t="s">
        <v>157</v>
      </c>
      <c r="C64" s="5" t="s">
        <v>152</v>
      </c>
      <c r="D64" s="5" t="str">
        <f t="shared" si="0"/>
        <v>2011CORRENTES</v>
      </c>
      <c r="E64" s="5" t="s">
        <v>189</v>
      </c>
      <c r="F64" s="5" t="str">
        <f t="shared" si="2"/>
        <v>2011RAP</v>
      </c>
      <c r="G64" s="5" t="str">
        <f t="shared" si="3"/>
        <v xml:space="preserve">RAPASSISTENCIA </v>
      </c>
      <c r="H64" s="5" t="s">
        <v>121</v>
      </c>
      <c r="I64" s="6" t="s">
        <v>136</v>
      </c>
      <c r="J64" s="6" t="s">
        <v>12</v>
      </c>
      <c r="K64" s="6" t="s">
        <v>153</v>
      </c>
      <c r="L64" s="6" t="s">
        <v>6</v>
      </c>
      <c r="M64" s="6" t="s">
        <v>7</v>
      </c>
      <c r="N64" s="6" t="s">
        <v>8</v>
      </c>
      <c r="O64" s="6" t="s">
        <v>9</v>
      </c>
      <c r="P64" s="31" t="s">
        <v>26</v>
      </c>
      <c r="Q64" s="4">
        <v>81353.8</v>
      </c>
    </row>
    <row r="65" spans="1:17" ht="21" hidden="1" x14ac:dyDescent="0.2">
      <c r="A65" t="str">
        <f t="shared" si="1"/>
        <v>2011JUN</v>
      </c>
      <c r="B65" s="5" t="s">
        <v>157</v>
      </c>
      <c r="C65" s="5" t="s">
        <v>145</v>
      </c>
      <c r="D65" s="5" t="str">
        <f t="shared" si="0"/>
        <v>2011CORRENTES</v>
      </c>
      <c r="E65" s="5" t="s">
        <v>190</v>
      </c>
      <c r="F65" s="5" t="str">
        <f t="shared" si="2"/>
        <v>2011LIQUIDADAS</v>
      </c>
      <c r="G65" s="5" t="str">
        <f t="shared" si="3"/>
        <v xml:space="preserve">LIQUIDADASCAPACITACAO </v>
      </c>
      <c r="H65" s="5" t="s">
        <v>122</v>
      </c>
      <c r="I65" s="6" t="s">
        <v>134</v>
      </c>
      <c r="J65" s="6" t="s">
        <v>12</v>
      </c>
      <c r="K65" s="6" t="s">
        <v>153</v>
      </c>
      <c r="L65" s="6" t="s">
        <v>13</v>
      </c>
      <c r="M65" s="6" t="s">
        <v>14</v>
      </c>
      <c r="N65" s="6" t="s">
        <v>15</v>
      </c>
      <c r="O65" s="6" t="s">
        <v>9</v>
      </c>
      <c r="P65" s="31" t="s">
        <v>27</v>
      </c>
      <c r="Q65" s="4">
        <v>144.08000000000001</v>
      </c>
    </row>
    <row r="66" spans="1:17" ht="21" hidden="1" x14ac:dyDescent="0.2">
      <c r="A66" t="str">
        <f t="shared" si="1"/>
        <v>2011NOV</v>
      </c>
      <c r="B66" s="5" t="s">
        <v>157</v>
      </c>
      <c r="C66" s="5" t="s">
        <v>150</v>
      </c>
      <c r="D66" s="5" t="str">
        <f t="shared" ref="D66:D129" si="4">B66&amp;K66</f>
        <v>2011CORRENTES</v>
      </c>
      <c r="E66" s="5" t="s">
        <v>190</v>
      </c>
      <c r="F66" s="5" t="str">
        <f t="shared" si="2"/>
        <v>2011LIQUIDADAS</v>
      </c>
      <c r="G66" s="5" t="str">
        <f t="shared" si="3"/>
        <v xml:space="preserve">LIQUIDADASCAPACITACAO </v>
      </c>
      <c r="H66" s="5" t="s">
        <v>122</v>
      </c>
      <c r="I66" s="6" t="s">
        <v>134</v>
      </c>
      <c r="J66" s="6" t="s">
        <v>12</v>
      </c>
      <c r="K66" s="6" t="s">
        <v>153</v>
      </c>
      <c r="L66" s="6" t="s">
        <v>13</v>
      </c>
      <c r="M66" s="6" t="s">
        <v>14</v>
      </c>
      <c r="N66" s="6" t="s">
        <v>15</v>
      </c>
      <c r="O66" s="6" t="s">
        <v>9</v>
      </c>
      <c r="P66" s="31" t="s">
        <v>116</v>
      </c>
      <c r="Q66" s="4">
        <v>796</v>
      </c>
    </row>
    <row r="67" spans="1:17" ht="21" hidden="1" x14ac:dyDescent="0.2">
      <c r="A67" t="str">
        <f t="shared" ref="A67:A130" si="5">B67&amp;C67</f>
        <v>2011DEZ</v>
      </c>
      <c r="B67" s="5" t="s">
        <v>157</v>
      </c>
      <c r="C67" s="5" t="s">
        <v>151</v>
      </c>
      <c r="D67" s="5" t="str">
        <f t="shared" si="4"/>
        <v>2011CORRENTES</v>
      </c>
      <c r="E67" s="5" t="s">
        <v>190</v>
      </c>
      <c r="F67" s="5" t="str">
        <f t="shared" ref="F67:F130" si="6">B67&amp;E67</f>
        <v>2011LIQUIDADAS</v>
      </c>
      <c r="G67" s="5" t="str">
        <f t="shared" ref="G67:G130" si="7">E67&amp;I67</f>
        <v xml:space="preserve">LIQUIDADASCAPACITACAO </v>
      </c>
      <c r="H67" s="5" t="s">
        <v>122</v>
      </c>
      <c r="I67" s="6" t="s">
        <v>134</v>
      </c>
      <c r="J67" s="6" t="s">
        <v>12</v>
      </c>
      <c r="K67" s="6" t="s">
        <v>153</v>
      </c>
      <c r="L67" s="6" t="s">
        <v>13</v>
      </c>
      <c r="M67" s="6" t="s">
        <v>14</v>
      </c>
      <c r="N67" s="6" t="s">
        <v>15</v>
      </c>
      <c r="O67" s="6" t="s">
        <v>9</v>
      </c>
      <c r="P67" s="31" t="s">
        <v>20</v>
      </c>
      <c r="Q67" s="4">
        <v>6044.4</v>
      </c>
    </row>
    <row r="68" spans="1:17" ht="21" hidden="1" x14ac:dyDescent="0.2">
      <c r="A68" t="str">
        <f t="shared" si="5"/>
        <v>2011JUL</v>
      </c>
      <c r="B68" s="5" t="s">
        <v>157</v>
      </c>
      <c r="C68" s="5" t="s">
        <v>146</v>
      </c>
      <c r="D68" s="5" t="str">
        <f t="shared" si="4"/>
        <v>2011CAPITAL</v>
      </c>
      <c r="E68" s="5" t="s">
        <v>190</v>
      </c>
      <c r="F68" s="5" t="str">
        <f t="shared" si="6"/>
        <v>2011LIQUIDADAS</v>
      </c>
      <c r="G68" s="5" t="str">
        <f t="shared" si="7"/>
        <v xml:space="preserve">LIQUIDADASACERVO </v>
      </c>
      <c r="H68" s="5" t="s">
        <v>123</v>
      </c>
      <c r="I68" s="6" t="s">
        <v>171</v>
      </c>
      <c r="J68" s="6" t="s">
        <v>19</v>
      </c>
      <c r="K68" s="6" t="s">
        <v>154</v>
      </c>
      <c r="L68" s="6" t="s">
        <v>13</v>
      </c>
      <c r="M68" s="6" t="s">
        <v>14</v>
      </c>
      <c r="N68" s="6" t="s">
        <v>15</v>
      </c>
      <c r="O68" s="6" t="s">
        <v>9</v>
      </c>
      <c r="P68" s="31" t="s">
        <v>112</v>
      </c>
      <c r="Q68" s="4">
        <v>265</v>
      </c>
    </row>
    <row r="69" spans="1:17" ht="21" hidden="1" x14ac:dyDescent="0.2">
      <c r="A69" t="str">
        <f t="shared" si="5"/>
        <v>2011OUT</v>
      </c>
      <c r="B69" s="5" t="s">
        <v>157</v>
      </c>
      <c r="C69" s="5" t="s">
        <v>149</v>
      </c>
      <c r="D69" s="5" t="str">
        <f t="shared" si="4"/>
        <v>2011CAPITAL</v>
      </c>
      <c r="E69" s="5" t="s">
        <v>190</v>
      </c>
      <c r="F69" s="5" t="str">
        <f t="shared" si="6"/>
        <v>2011LIQUIDADAS</v>
      </c>
      <c r="G69" s="5" t="str">
        <f t="shared" si="7"/>
        <v xml:space="preserve">LIQUIDADASACERVO </v>
      </c>
      <c r="H69" s="5" t="s">
        <v>123</v>
      </c>
      <c r="I69" s="6" t="s">
        <v>171</v>
      </c>
      <c r="J69" s="6" t="s">
        <v>19</v>
      </c>
      <c r="K69" s="6" t="s">
        <v>154</v>
      </c>
      <c r="L69" s="6" t="s">
        <v>13</v>
      </c>
      <c r="M69" s="6" t="s">
        <v>14</v>
      </c>
      <c r="N69" s="6" t="s">
        <v>15</v>
      </c>
      <c r="O69" s="6" t="s">
        <v>9</v>
      </c>
      <c r="P69" s="31" t="s">
        <v>115</v>
      </c>
      <c r="Q69" s="4">
        <v>57294.75</v>
      </c>
    </row>
    <row r="70" spans="1:17" ht="21" hidden="1" x14ac:dyDescent="0.2">
      <c r="A70" t="str">
        <f t="shared" si="5"/>
        <v>2011NOV</v>
      </c>
      <c r="B70" s="5" t="s">
        <v>157</v>
      </c>
      <c r="C70" s="5" t="s">
        <v>150</v>
      </c>
      <c r="D70" s="5" t="str">
        <f t="shared" si="4"/>
        <v>2011CAPITAL</v>
      </c>
      <c r="E70" s="5" t="s">
        <v>190</v>
      </c>
      <c r="F70" s="5" t="str">
        <f t="shared" si="6"/>
        <v>2011LIQUIDADAS</v>
      </c>
      <c r="G70" s="5" t="str">
        <f t="shared" si="7"/>
        <v xml:space="preserve">LIQUIDADASACERVO </v>
      </c>
      <c r="H70" s="5" t="s">
        <v>123</v>
      </c>
      <c r="I70" s="6" t="s">
        <v>171</v>
      </c>
      <c r="J70" s="6" t="s">
        <v>19</v>
      </c>
      <c r="K70" s="6" t="s">
        <v>154</v>
      </c>
      <c r="L70" s="6" t="s">
        <v>13</v>
      </c>
      <c r="M70" s="6" t="s">
        <v>14</v>
      </c>
      <c r="N70" s="6" t="s">
        <v>15</v>
      </c>
      <c r="O70" s="6" t="s">
        <v>9</v>
      </c>
      <c r="P70" s="31" t="s">
        <v>116</v>
      </c>
      <c r="Q70" s="4">
        <v>24336.41</v>
      </c>
    </row>
    <row r="71" spans="1:17" ht="21" hidden="1" x14ac:dyDescent="0.2">
      <c r="A71" t="str">
        <f t="shared" si="5"/>
        <v>2011DEZ</v>
      </c>
      <c r="B71" s="5" t="s">
        <v>157</v>
      </c>
      <c r="C71" s="5" t="s">
        <v>151</v>
      </c>
      <c r="D71" s="5" t="str">
        <f t="shared" si="4"/>
        <v>2011CAPITAL</v>
      </c>
      <c r="E71" s="5" t="s">
        <v>190</v>
      </c>
      <c r="F71" s="5" t="str">
        <f t="shared" si="6"/>
        <v>2011LIQUIDADAS</v>
      </c>
      <c r="G71" s="5" t="str">
        <f t="shared" si="7"/>
        <v xml:space="preserve">LIQUIDADASACERVO </v>
      </c>
      <c r="H71" s="5" t="s">
        <v>123</v>
      </c>
      <c r="I71" s="6" t="s">
        <v>171</v>
      </c>
      <c r="J71" s="6" t="s">
        <v>19</v>
      </c>
      <c r="K71" s="6" t="s">
        <v>154</v>
      </c>
      <c r="L71" s="6" t="s">
        <v>13</v>
      </c>
      <c r="M71" s="6" t="s">
        <v>14</v>
      </c>
      <c r="N71" s="6" t="s">
        <v>15</v>
      </c>
      <c r="O71" s="6" t="s">
        <v>9</v>
      </c>
      <c r="P71" s="31" t="s">
        <v>20</v>
      </c>
      <c r="Q71" s="4">
        <v>127749.83</v>
      </c>
    </row>
    <row r="72" spans="1:17" hidden="1" x14ac:dyDescent="0.2">
      <c r="A72" t="str">
        <f t="shared" si="5"/>
        <v>2011000</v>
      </c>
      <c r="B72" s="5" t="s">
        <v>157</v>
      </c>
      <c r="C72" s="5" t="s">
        <v>152</v>
      </c>
      <c r="D72" s="5" t="str">
        <f t="shared" si="4"/>
        <v>2011CAPITAL</v>
      </c>
      <c r="E72" s="5" t="s">
        <v>189</v>
      </c>
      <c r="F72" s="5" t="str">
        <f t="shared" si="6"/>
        <v>2011RAP</v>
      </c>
      <c r="G72" s="5" t="str">
        <f t="shared" si="7"/>
        <v xml:space="preserve">RAPACERVO </v>
      </c>
      <c r="H72" s="5" t="s">
        <v>123</v>
      </c>
      <c r="I72" s="6" t="s">
        <v>171</v>
      </c>
      <c r="J72" s="6" t="s">
        <v>19</v>
      </c>
      <c r="K72" s="6" t="s">
        <v>154</v>
      </c>
      <c r="L72" s="6" t="s">
        <v>6</v>
      </c>
      <c r="M72" s="6" t="s">
        <v>7</v>
      </c>
      <c r="N72" s="6" t="s">
        <v>8</v>
      </c>
      <c r="O72" s="6" t="s">
        <v>9</v>
      </c>
      <c r="P72" s="31" t="s">
        <v>26</v>
      </c>
      <c r="Q72" s="4">
        <v>30073.06</v>
      </c>
    </row>
    <row r="73" spans="1:17" ht="21" hidden="1" x14ac:dyDescent="0.2">
      <c r="A73" t="str">
        <f t="shared" si="5"/>
        <v>2011JUL</v>
      </c>
      <c r="B73" s="5" t="s">
        <v>157</v>
      </c>
      <c r="C73" s="5" t="s">
        <v>146</v>
      </c>
      <c r="D73" s="5" t="str">
        <f t="shared" si="4"/>
        <v>2011CORRENTES</v>
      </c>
      <c r="E73" s="5" t="s">
        <v>190</v>
      </c>
      <c r="F73" s="5" t="str">
        <f t="shared" si="6"/>
        <v>2011LIQUIDADAS</v>
      </c>
      <c r="G73" s="5" t="str">
        <f t="shared" si="7"/>
        <v xml:space="preserve">LIQUIDADASCAPACITACAO </v>
      </c>
      <c r="H73" s="5" t="s">
        <v>124</v>
      </c>
      <c r="I73" s="6" t="s">
        <v>134</v>
      </c>
      <c r="J73" s="6" t="s">
        <v>12</v>
      </c>
      <c r="K73" s="6" t="s">
        <v>153</v>
      </c>
      <c r="L73" s="6" t="s">
        <v>13</v>
      </c>
      <c r="M73" s="6" t="s">
        <v>14</v>
      </c>
      <c r="N73" s="6" t="s">
        <v>15</v>
      </c>
      <c r="O73" s="6" t="s">
        <v>9</v>
      </c>
      <c r="P73" s="31" t="s">
        <v>112</v>
      </c>
      <c r="Q73" s="4">
        <v>7991.5</v>
      </c>
    </row>
    <row r="74" spans="1:17" ht="21" hidden="1" x14ac:dyDescent="0.2">
      <c r="A74" t="str">
        <f t="shared" si="5"/>
        <v>2011OUT</v>
      </c>
      <c r="B74" s="5" t="s">
        <v>157</v>
      </c>
      <c r="C74" s="5" t="s">
        <v>149</v>
      </c>
      <c r="D74" s="5" t="str">
        <f t="shared" si="4"/>
        <v>2011CORRENTES</v>
      </c>
      <c r="E74" s="5" t="s">
        <v>190</v>
      </c>
      <c r="F74" s="5" t="str">
        <f t="shared" si="6"/>
        <v>2011LIQUIDADAS</v>
      </c>
      <c r="G74" s="5" t="str">
        <f t="shared" si="7"/>
        <v xml:space="preserve">LIQUIDADASCAPACITACAO </v>
      </c>
      <c r="H74" s="5" t="s">
        <v>124</v>
      </c>
      <c r="I74" s="6" t="s">
        <v>134</v>
      </c>
      <c r="J74" s="6" t="s">
        <v>12</v>
      </c>
      <c r="K74" s="6" t="s">
        <v>153</v>
      </c>
      <c r="L74" s="6" t="s">
        <v>13</v>
      </c>
      <c r="M74" s="6" t="s">
        <v>14</v>
      </c>
      <c r="N74" s="6" t="s">
        <v>15</v>
      </c>
      <c r="O74" s="6" t="s">
        <v>9</v>
      </c>
      <c r="P74" s="31" t="s">
        <v>115</v>
      </c>
      <c r="Q74" s="4">
        <v>289.98</v>
      </c>
    </row>
    <row r="75" spans="1:17" ht="21" hidden="1" x14ac:dyDescent="0.2">
      <c r="A75" t="str">
        <f t="shared" si="5"/>
        <v>2011NOV</v>
      </c>
      <c r="B75" s="5" t="s">
        <v>157</v>
      </c>
      <c r="C75" s="5" t="s">
        <v>150</v>
      </c>
      <c r="D75" s="5" t="str">
        <f t="shared" si="4"/>
        <v>2011CORRENTES</v>
      </c>
      <c r="E75" s="5" t="s">
        <v>190</v>
      </c>
      <c r="F75" s="5" t="str">
        <f t="shared" si="6"/>
        <v>2011LIQUIDADAS</v>
      </c>
      <c r="G75" s="5" t="str">
        <f t="shared" si="7"/>
        <v xml:space="preserve">LIQUIDADASCAPACITACAO </v>
      </c>
      <c r="H75" s="5" t="s">
        <v>124</v>
      </c>
      <c r="I75" s="6" t="s">
        <v>134</v>
      </c>
      <c r="J75" s="6" t="s">
        <v>12</v>
      </c>
      <c r="K75" s="6" t="s">
        <v>153</v>
      </c>
      <c r="L75" s="6" t="s">
        <v>13</v>
      </c>
      <c r="M75" s="6" t="s">
        <v>14</v>
      </c>
      <c r="N75" s="6" t="s">
        <v>15</v>
      </c>
      <c r="O75" s="6" t="s">
        <v>9</v>
      </c>
      <c r="P75" s="31" t="s">
        <v>116</v>
      </c>
      <c r="Q75" s="4">
        <v>3200</v>
      </c>
    </row>
    <row r="76" spans="1:17" ht="21" hidden="1" x14ac:dyDescent="0.2">
      <c r="A76" t="str">
        <f t="shared" si="5"/>
        <v>2011DEZ</v>
      </c>
      <c r="B76" s="5" t="s">
        <v>157</v>
      </c>
      <c r="C76" s="5" t="s">
        <v>151</v>
      </c>
      <c r="D76" s="5" t="str">
        <f t="shared" si="4"/>
        <v>2011CORRENTES</v>
      </c>
      <c r="E76" s="5" t="s">
        <v>190</v>
      </c>
      <c r="F76" s="5" t="str">
        <f t="shared" si="6"/>
        <v>2011LIQUIDADAS</v>
      </c>
      <c r="G76" s="5" t="str">
        <f t="shared" si="7"/>
        <v xml:space="preserve">LIQUIDADASCAPACITACAO </v>
      </c>
      <c r="H76" s="5" t="s">
        <v>124</v>
      </c>
      <c r="I76" s="6" t="s">
        <v>134</v>
      </c>
      <c r="J76" s="6" t="s">
        <v>12</v>
      </c>
      <c r="K76" s="6" t="s">
        <v>153</v>
      </c>
      <c r="L76" s="6" t="s">
        <v>13</v>
      </c>
      <c r="M76" s="6" t="s">
        <v>14</v>
      </c>
      <c r="N76" s="6" t="s">
        <v>15</v>
      </c>
      <c r="O76" s="6" t="s">
        <v>9</v>
      </c>
      <c r="P76" s="31" t="s">
        <v>20</v>
      </c>
      <c r="Q76" s="4">
        <v>103131.24</v>
      </c>
    </row>
    <row r="77" spans="1:17" ht="21" hidden="1" x14ac:dyDescent="0.2">
      <c r="A77" t="str">
        <f t="shared" si="5"/>
        <v>2011AGO</v>
      </c>
      <c r="B77" s="5" t="s">
        <v>157</v>
      </c>
      <c r="C77" s="5" t="s">
        <v>147</v>
      </c>
      <c r="D77" s="5" t="str">
        <f t="shared" si="4"/>
        <v>2011CAPITAL</v>
      </c>
      <c r="E77" s="5" t="s">
        <v>190</v>
      </c>
      <c r="F77" s="5" t="str">
        <f t="shared" si="6"/>
        <v>2011LIQUIDADAS</v>
      </c>
      <c r="G77" s="5" t="str">
        <f t="shared" si="7"/>
        <v xml:space="preserve">LIQUIDADASCAPACITACAO </v>
      </c>
      <c r="H77" s="5" t="s">
        <v>124</v>
      </c>
      <c r="I77" s="6" t="s">
        <v>134</v>
      </c>
      <c r="J77" s="6" t="s">
        <v>19</v>
      </c>
      <c r="K77" s="6" t="s">
        <v>154</v>
      </c>
      <c r="L77" s="6" t="s">
        <v>13</v>
      </c>
      <c r="M77" s="6" t="s">
        <v>14</v>
      </c>
      <c r="N77" s="6" t="s">
        <v>15</v>
      </c>
      <c r="O77" s="6" t="s">
        <v>9</v>
      </c>
      <c r="P77" s="31" t="s">
        <v>113</v>
      </c>
      <c r="Q77" s="4">
        <v>1105.45</v>
      </c>
    </row>
    <row r="78" spans="1:17" ht="21" hidden="1" x14ac:dyDescent="0.2">
      <c r="A78" t="str">
        <f t="shared" si="5"/>
        <v>2011SET</v>
      </c>
      <c r="B78" s="5" t="s">
        <v>157</v>
      </c>
      <c r="C78" s="5" t="s">
        <v>148</v>
      </c>
      <c r="D78" s="5" t="str">
        <f t="shared" si="4"/>
        <v>2011CAPITAL</v>
      </c>
      <c r="E78" s="5" t="s">
        <v>190</v>
      </c>
      <c r="F78" s="5" t="str">
        <f t="shared" si="6"/>
        <v>2011LIQUIDADAS</v>
      </c>
      <c r="G78" s="5" t="str">
        <f t="shared" si="7"/>
        <v xml:space="preserve">LIQUIDADASCAPACITACAO </v>
      </c>
      <c r="H78" s="5" t="s">
        <v>124</v>
      </c>
      <c r="I78" s="6" t="s">
        <v>134</v>
      </c>
      <c r="J78" s="6" t="s">
        <v>19</v>
      </c>
      <c r="K78" s="6" t="s">
        <v>154</v>
      </c>
      <c r="L78" s="6" t="s">
        <v>13</v>
      </c>
      <c r="M78" s="6" t="s">
        <v>14</v>
      </c>
      <c r="N78" s="6" t="s">
        <v>15</v>
      </c>
      <c r="O78" s="6" t="s">
        <v>9</v>
      </c>
      <c r="P78" s="31" t="s">
        <v>114</v>
      </c>
      <c r="Q78" s="4">
        <v>1194.98</v>
      </c>
    </row>
    <row r="79" spans="1:17" ht="21" hidden="1" x14ac:dyDescent="0.2">
      <c r="A79" t="str">
        <f t="shared" si="5"/>
        <v>2011DEZ</v>
      </c>
      <c r="B79" s="5" t="s">
        <v>157</v>
      </c>
      <c r="C79" s="5" t="s">
        <v>151</v>
      </c>
      <c r="D79" s="5" t="str">
        <f t="shared" si="4"/>
        <v>2011CAPITAL</v>
      </c>
      <c r="E79" s="5" t="s">
        <v>190</v>
      </c>
      <c r="F79" s="5" t="str">
        <f t="shared" si="6"/>
        <v>2011LIQUIDADAS</v>
      </c>
      <c r="G79" s="5" t="str">
        <f t="shared" si="7"/>
        <v xml:space="preserve">LIQUIDADASCAPACITACAO </v>
      </c>
      <c r="H79" s="5" t="s">
        <v>124</v>
      </c>
      <c r="I79" s="6" t="s">
        <v>134</v>
      </c>
      <c r="J79" s="6" t="s">
        <v>19</v>
      </c>
      <c r="K79" s="6" t="s">
        <v>154</v>
      </c>
      <c r="L79" s="6" t="s">
        <v>13</v>
      </c>
      <c r="M79" s="6" t="s">
        <v>14</v>
      </c>
      <c r="N79" s="6" t="s">
        <v>15</v>
      </c>
      <c r="O79" s="6" t="s">
        <v>9</v>
      </c>
      <c r="P79" s="31" t="s">
        <v>20</v>
      </c>
      <c r="Q79" s="4">
        <v>57800</v>
      </c>
    </row>
    <row r="80" spans="1:17" ht="21" hidden="1" x14ac:dyDescent="0.2">
      <c r="A80" t="str">
        <f t="shared" si="5"/>
        <v>2011000</v>
      </c>
      <c r="B80" s="5" t="s">
        <v>157</v>
      </c>
      <c r="C80" s="5" t="s">
        <v>152</v>
      </c>
      <c r="D80" s="5" t="str">
        <f t="shared" si="4"/>
        <v>2011CORRENTES</v>
      </c>
      <c r="E80" s="5" t="s">
        <v>189</v>
      </c>
      <c r="F80" s="5" t="str">
        <f t="shared" si="6"/>
        <v>2011RAP</v>
      </c>
      <c r="G80" s="5" t="str">
        <f t="shared" si="7"/>
        <v>RAPFOMENTO AO DESENV</v>
      </c>
      <c r="H80" s="5" t="s">
        <v>125</v>
      </c>
      <c r="I80" s="6" t="s">
        <v>172</v>
      </c>
      <c r="J80" s="6" t="s">
        <v>12</v>
      </c>
      <c r="K80" s="6" t="s">
        <v>153</v>
      </c>
      <c r="L80" s="6" t="s">
        <v>6</v>
      </c>
      <c r="M80" s="6" t="s">
        <v>24</v>
      </c>
      <c r="N80" s="6" t="s">
        <v>25</v>
      </c>
      <c r="O80" s="6" t="s">
        <v>9</v>
      </c>
      <c r="P80" s="31" t="s">
        <v>26</v>
      </c>
      <c r="Q80" s="4">
        <v>14000</v>
      </c>
    </row>
    <row r="81" spans="1:17" ht="21" hidden="1" x14ac:dyDescent="0.2">
      <c r="A81" t="str">
        <f t="shared" si="5"/>
        <v>2011000</v>
      </c>
      <c r="B81" s="5" t="s">
        <v>157</v>
      </c>
      <c r="C81" s="5" t="s">
        <v>152</v>
      </c>
      <c r="D81" s="5" t="str">
        <f t="shared" si="4"/>
        <v>2011CORRENTES</v>
      </c>
      <c r="E81" s="5" t="s">
        <v>189</v>
      </c>
      <c r="F81" s="5" t="str">
        <f t="shared" si="6"/>
        <v>2011RAP</v>
      </c>
      <c r="G81" s="5" t="str">
        <f t="shared" si="7"/>
        <v>RAPFOMENTO AO DESENV</v>
      </c>
      <c r="H81" s="5" t="s">
        <v>125</v>
      </c>
      <c r="I81" s="6" t="s">
        <v>172</v>
      </c>
      <c r="J81" s="6" t="s">
        <v>12</v>
      </c>
      <c r="K81" s="6" t="s">
        <v>153</v>
      </c>
      <c r="L81" s="6" t="s">
        <v>6</v>
      </c>
      <c r="M81" s="6" t="s">
        <v>7</v>
      </c>
      <c r="N81" s="6" t="s">
        <v>8</v>
      </c>
      <c r="O81" s="6" t="s">
        <v>9</v>
      </c>
      <c r="P81" s="31" t="s">
        <v>26</v>
      </c>
      <c r="Q81" s="4">
        <v>13030</v>
      </c>
    </row>
    <row r="82" spans="1:17" ht="21" hidden="1" x14ac:dyDescent="0.2">
      <c r="A82" t="str">
        <f t="shared" si="5"/>
        <v>2011JUL</v>
      </c>
      <c r="B82" s="5" t="s">
        <v>157</v>
      </c>
      <c r="C82" s="5" t="s">
        <v>146</v>
      </c>
      <c r="D82" s="5" t="str">
        <f t="shared" si="4"/>
        <v>2011CAPITAL</v>
      </c>
      <c r="E82" s="5" t="s">
        <v>190</v>
      </c>
      <c r="F82" s="5" t="str">
        <f t="shared" si="6"/>
        <v>2011LIQUIDADAS</v>
      </c>
      <c r="G82" s="5" t="str">
        <f t="shared" si="7"/>
        <v>LIQUIDADASFOMENTO AO DESENV</v>
      </c>
      <c r="H82" s="5" t="s">
        <v>125</v>
      </c>
      <c r="I82" s="6" t="s">
        <v>172</v>
      </c>
      <c r="J82" s="6" t="s">
        <v>19</v>
      </c>
      <c r="K82" s="6" t="s">
        <v>154</v>
      </c>
      <c r="L82" s="6" t="s">
        <v>13</v>
      </c>
      <c r="M82" s="6" t="s">
        <v>14</v>
      </c>
      <c r="N82" s="6" t="s">
        <v>15</v>
      </c>
      <c r="O82" s="6" t="s">
        <v>9</v>
      </c>
      <c r="P82" s="31" t="s">
        <v>112</v>
      </c>
      <c r="Q82" s="4">
        <v>28436.799999999999</v>
      </c>
    </row>
    <row r="83" spans="1:17" ht="21" hidden="1" x14ac:dyDescent="0.2">
      <c r="A83" t="str">
        <f t="shared" si="5"/>
        <v>2011AGO</v>
      </c>
      <c r="B83" s="5" t="s">
        <v>157</v>
      </c>
      <c r="C83" s="5" t="s">
        <v>147</v>
      </c>
      <c r="D83" s="5" t="str">
        <f t="shared" si="4"/>
        <v>2011CAPITAL</v>
      </c>
      <c r="E83" s="5" t="s">
        <v>190</v>
      </c>
      <c r="F83" s="5" t="str">
        <f t="shared" si="6"/>
        <v>2011LIQUIDADAS</v>
      </c>
      <c r="G83" s="5" t="str">
        <f t="shared" si="7"/>
        <v>LIQUIDADASFOMENTO AO DESENV</v>
      </c>
      <c r="H83" s="5" t="s">
        <v>125</v>
      </c>
      <c r="I83" s="6" t="s">
        <v>172</v>
      </c>
      <c r="J83" s="6" t="s">
        <v>19</v>
      </c>
      <c r="K83" s="6" t="s">
        <v>154</v>
      </c>
      <c r="L83" s="6" t="s">
        <v>13</v>
      </c>
      <c r="M83" s="6" t="s">
        <v>14</v>
      </c>
      <c r="N83" s="6" t="s">
        <v>15</v>
      </c>
      <c r="O83" s="6" t="s">
        <v>9</v>
      </c>
      <c r="P83" s="31" t="s">
        <v>113</v>
      </c>
      <c r="Q83" s="4">
        <v>18411.5</v>
      </c>
    </row>
    <row r="84" spans="1:17" ht="21" hidden="1" x14ac:dyDescent="0.2">
      <c r="A84" t="str">
        <f t="shared" si="5"/>
        <v>2011SET</v>
      </c>
      <c r="B84" s="5" t="s">
        <v>157</v>
      </c>
      <c r="C84" s="5" t="s">
        <v>148</v>
      </c>
      <c r="D84" s="5" t="str">
        <f t="shared" si="4"/>
        <v>2011CAPITAL</v>
      </c>
      <c r="E84" s="5" t="s">
        <v>190</v>
      </c>
      <c r="F84" s="5" t="str">
        <f t="shared" si="6"/>
        <v>2011LIQUIDADAS</v>
      </c>
      <c r="G84" s="5" t="str">
        <f t="shared" si="7"/>
        <v>LIQUIDADASFOMENTO AO DESENV</v>
      </c>
      <c r="H84" s="5" t="s">
        <v>125</v>
      </c>
      <c r="I84" s="6" t="s">
        <v>172</v>
      </c>
      <c r="J84" s="6" t="s">
        <v>19</v>
      </c>
      <c r="K84" s="6" t="s">
        <v>154</v>
      </c>
      <c r="L84" s="6" t="s">
        <v>13</v>
      </c>
      <c r="M84" s="6" t="s">
        <v>14</v>
      </c>
      <c r="N84" s="6" t="s">
        <v>15</v>
      </c>
      <c r="O84" s="6" t="s">
        <v>9</v>
      </c>
      <c r="P84" s="31" t="s">
        <v>114</v>
      </c>
      <c r="Q84" s="4">
        <v>865</v>
      </c>
    </row>
    <row r="85" spans="1:17" ht="21" hidden="1" x14ac:dyDescent="0.2">
      <c r="A85" t="str">
        <f t="shared" si="5"/>
        <v>2011000</v>
      </c>
      <c r="B85" s="5" t="s">
        <v>157</v>
      </c>
      <c r="C85" s="5" t="s">
        <v>152</v>
      </c>
      <c r="D85" s="5" t="str">
        <f t="shared" si="4"/>
        <v>2011CAPITAL</v>
      </c>
      <c r="E85" s="5" t="s">
        <v>189</v>
      </c>
      <c r="F85" s="5" t="str">
        <f t="shared" si="6"/>
        <v>2011RAP</v>
      </c>
      <c r="G85" s="5" t="str">
        <f t="shared" si="7"/>
        <v>RAPFOMENTO AO DESENV</v>
      </c>
      <c r="H85" s="5" t="s">
        <v>125</v>
      </c>
      <c r="I85" s="6" t="s">
        <v>172</v>
      </c>
      <c r="J85" s="6" t="s">
        <v>19</v>
      </c>
      <c r="K85" s="6" t="s">
        <v>154</v>
      </c>
      <c r="L85" s="6" t="s">
        <v>6</v>
      </c>
      <c r="M85" s="6" t="s">
        <v>24</v>
      </c>
      <c r="N85" s="6" t="s">
        <v>25</v>
      </c>
      <c r="O85" s="6" t="s">
        <v>9</v>
      </c>
      <c r="P85" s="31" t="s">
        <v>26</v>
      </c>
      <c r="Q85" s="4">
        <v>124.97</v>
      </c>
    </row>
    <row r="86" spans="1:17" ht="21" hidden="1" x14ac:dyDescent="0.2">
      <c r="A86" t="str">
        <f t="shared" si="5"/>
        <v>2011000</v>
      </c>
      <c r="B86" s="5" t="s">
        <v>157</v>
      </c>
      <c r="C86" s="5" t="s">
        <v>152</v>
      </c>
      <c r="D86" s="5" t="str">
        <f t="shared" si="4"/>
        <v>2011CAPITAL</v>
      </c>
      <c r="E86" s="5" t="s">
        <v>189</v>
      </c>
      <c r="F86" s="5" t="str">
        <f t="shared" si="6"/>
        <v>2011RAP</v>
      </c>
      <c r="G86" s="5" t="str">
        <f t="shared" si="7"/>
        <v>RAPFOMENTO AO DESENV</v>
      </c>
      <c r="H86" s="5" t="s">
        <v>125</v>
      </c>
      <c r="I86" s="6" t="s">
        <v>172</v>
      </c>
      <c r="J86" s="6" t="s">
        <v>19</v>
      </c>
      <c r="K86" s="6" t="s">
        <v>154</v>
      </c>
      <c r="L86" s="6" t="s">
        <v>6</v>
      </c>
      <c r="M86" s="6" t="s">
        <v>7</v>
      </c>
      <c r="N86" s="6" t="s">
        <v>8</v>
      </c>
      <c r="O86" s="6" t="s">
        <v>9</v>
      </c>
      <c r="P86" s="31" t="s">
        <v>26</v>
      </c>
      <c r="Q86" s="4">
        <v>730</v>
      </c>
    </row>
    <row r="87" spans="1:17" ht="31.5" hidden="1" x14ac:dyDescent="0.2">
      <c r="A87" t="str">
        <f t="shared" si="5"/>
        <v>2011JUN</v>
      </c>
      <c r="B87" s="5" t="s">
        <v>157</v>
      </c>
      <c r="C87" s="5" t="s">
        <v>145</v>
      </c>
      <c r="D87" s="5" t="str">
        <f t="shared" si="4"/>
        <v>2011CAPITAL</v>
      </c>
      <c r="E87" s="5" t="s">
        <v>190</v>
      </c>
      <c r="F87" s="5" t="str">
        <f t="shared" si="6"/>
        <v>2011LIQUIDADAS</v>
      </c>
      <c r="G87" s="5" t="str">
        <f t="shared" si="7"/>
        <v xml:space="preserve">LIQUIDADASREESTRUTURACAO DA REDE </v>
      </c>
      <c r="H87" s="5" t="s">
        <v>126</v>
      </c>
      <c r="I87" s="6" t="s">
        <v>137</v>
      </c>
      <c r="J87" s="6" t="s">
        <v>19</v>
      </c>
      <c r="K87" s="6" t="s">
        <v>154</v>
      </c>
      <c r="L87" s="6" t="s">
        <v>13</v>
      </c>
      <c r="M87" s="6" t="s">
        <v>14</v>
      </c>
      <c r="N87" s="6" t="s">
        <v>15</v>
      </c>
      <c r="O87" s="6" t="s">
        <v>9</v>
      </c>
      <c r="P87" s="31" t="s">
        <v>27</v>
      </c>
      <c r="Q87" s="4">
        <v>3000</v>
      </c>
    </row>
    <row r="88" spans="1:17" ht="31.5" hidden="1" x14ac:dyDescent="0.2">
      <c r="A88" t="str">
        <f t="shared" si="5"/>
        <v>2011JUL</v>
      </c>
      <c r="B88" s="5" t="s">
        <v>157</v>
      </c>
      <c r="C88" s="5" t="s">
        <v>146</v>
      </c>
      <c r="D88" s="5" t="str">
        <f t="shared" si="4"/>
        <v>2011CAPITAL</v>
      </c>
      <c r="E88" s="5" t="s">
        <v>190</v>
      </c>
      <c r="F88" s="5" t="str">
        <f t="shared" si="6"/>
        <v>2011LIQUIDADAS</v>
      </c>
      <c r="G88" s="5" t="str">
        <f t="shared" si="7"/>
        <v xml:space="preserve">LIQUIDADASREESTRUTURACAO DA REDE </v>
      </c>
      <c r="H88" s="5" t="s">
        <v>126</v>
      </c>
      <c r="I88" s="6" t="s">
        <v>137</v>
      </c>
      <c r="J88" s="6" t="s">
        <v>19</v>
      </c>
      <c r="K88" s="6" t="s">
        <v>154</v>
      </c>
      <c r="L88" s="6" t="s">
        <v>13</v>
      </c>
      <c r="M88" s="6" t="s">
        <v>14</v>
      </c>
      <c r="N88" s="6" t="s">
        <v>15</v>
      </c>
      <c r="O88" s="6" t="s">
        <v>9</v>
      </c>
      <c r="P88" s="31" t="s">
        <v>112</v>
      </c>
      <c r="Q88" s="4">
        <v>6421.5</v>
      </c>
    </row>
    <row r="89" spans="1:17" ht="31.5" hidden="1" x14ac:dyDescent="0.2">
      <c r="A89" t="str">
        <f t="shared" si="5"/>
        <v>2011AGO</v>
      </c>
      <c r="B89" s="5" t="s">
        <v>157</v>
      </c>
      <c r="C89" s="5" t="s">
        <v>147</v>
      </c>
      <c r="D89" s="5" t="str">
        <f t="shared" si="4"/>
        <v>2011CAPITAL</v>
      </c>
      <c r="E89" s="5" t="s">
        <v>190</v>
      </c>
      <c r="F89" s="5" t="str">
        <f t="shared" si="6"/>
        <v>2011LIQUIDADAS</v>
      </c>
      <c r="G89" s="5" t="str">
        <f t="shared" si="7"/>
        <v xml:space="preserve">LIQUIDADASREESTRUTURACAO DA REDE </v>
      </c>
      <c r="H89" s="5" t="s">
        <v>126</v>
      </c>
      <c r="I89" s="6" t="s">
        <v>137</v>
      </c>
      <c r="J89" s="6" t="s">
        <v>19</v>
      </c>
      <c r="K89" s="6" t="s">
        <v>154</v>
      </c>
      <c r="L89" s="6" t="s">
        <v>13</v>
      </c>
      <c r="M89" s="6" t="s">
        <v>14</v>
      </c>
      <c r="N89" s="6" t="s">
        <v>15</v>
      </c>
      <c r="O89" s="6" t="s">
        <v>9</v>
      </c>
      <c r="P89" s="31" t="s">
        <v>113</v>
      </c>
      <c r="Q89" s="4">
        <v>75828.800000000003</v>
      </c>
    </row>
    <row r="90" spans="1:17" ht="31.5" hidden="1" x14ac:dyDescent="0.2">
      <c r="A90" t="str">
        <f t="shared" si="5"/>
        <v>2011SET</v>
      </c>
      <c r="B90" s="5" t="s">
        <v>157</v>
      </c>
      <c r="C90" s="5" t="s">
        <v>148</v>
      </c>
      <c r="D90" s="5" t="str">
        <f t="shared" si="4"/>
        <v>2011CAPITAL</v>
      </c>
      <c r="E90" s="5" t="s">
        <v>190</v>
      </c>
      <c r="F90" s="5" t="str">
        <f t="shared" si="6"/>
        <v>2011LIQUIDADAS</v>
      </c>
      <c r="G90" s="5" t="str">
        <f t="shared" si="7"/>
        <v xml:space="preserve">LIQUIDADASREESTRUTURACAO DA REDE </v>
      </c>
      <c r="H90" s="5" t="s">
        <v>126</v>
      </c>
      <c r="I90" s="6" t="s">
        <v>137</v>
      </c>
      <c r="J90" s="6" t="s">
        <v>19</v>
      </c>
      <c r="K90" s="6" t="s">
        <v>154</v>
      </c>
      <c r="L90" s="6" t="s">
        <v>13</v>
      </c>
      <c r="M90" s="6" t="s">
        <v>14</v>
      </c>
      <c r="N90" s="6" t="s">
        <v>15</v>
      </c>
      <c r="O90" s="6" t="s">
        <v>9</v>
      </c>
      <c r="P90" s="31" t="s">
        <v>114</v>
      </c>
      <c r="Q90" s="4">
        <v>28469.86</v>
      </c>
    </row>
    <row r="91" spans="1:17" ht="31.5" hidden="1" x14ac:dyDescent="0.2">
      <c r="A91" t="str">
        <f t="shared" si="5"/>
        <v>2011OUT</v>
      </c>
      <c r="B91" s="5" t="s">
        <v>157</v>
      </c>
      <c r="C91" s="5" t="s">
        <v>149</v>
      </c>
      <c r="D91" s="5" t="str">
        <f t="shared" si="4"/>
        <v>2011CAPITAL</v>
      </c>
      <c r="E91" s="5" t="s">
        <v>190</v>
      </c>
      <c r="F91" s="5" t="str">
        <f t="shared" si="6"/>
        <v>2011LIQUIDADAS</v>
      </c>
      <c r="G91" s="5" t="str">
        <f t="shared" si="7"/>
        <v xml:space="preserve">LIQUIDADASREESTRUTURACAO DA REDE </v>
      </c>
      <c r="H91" s="5" t="s">
        <v>126</v>
      </c>
      <c r="I91" s="6" t="s">
        <v>137</v>
      </c>
      <c r="J91" s="6" t="s">
        <v>19</v>
      </c>
      <c r="K91" s="6" t="s">
        <v>154</v>
      </c>
      <c r="L91" s="6" t="s">
        <v>13</v>
      </c>
      <c r="M91" s="6" t="s">
        <v>14</v>
      </c>
      <c r="N91" s="6" t="s">
        <v>15</v>
      </c>
      <c r="O91" s="6" t="s">
        <v>9</v>
      </c>
      <c r="P91" s="31" t="s">
        <v>115</v>
      </c>
      <c r="Q91" s="4">
        <v>124211</v>
      </c>
    </row>
    <row r="92" spans="1:17" ht="31.5" hidden="1" x14ac:dyDescent="0.2">
      <c r="A92" t="str">
        <f t="shared" si="5"/>
        <v>2011NOV</v>
      </c>
      <c r="B92" s="5" t="s">
        <v>157</v>
      </c>
      <c r="C92" s="5" t="s">
        <v>150</v>
      </c>
      <c r="D92" s="5" t="str">
        <f t="shared" si="4"/>
        <v>2011CAPITAL</v>
      </c>
      <c r="E92" s="5" t="s">
        <v>190</v>
      </c>
      <c r="F92" s="5" t="str">
        <f t="shared" si="6"/>
        <v>2011LIQUIDADAS</v>
      </c>
      <c r="G92" s="5" t="str">
        <f t="shared" si="7"/>
        <v xml:space="preserve">LIQUIDADASREESTRUTURACAO DA REDE </v>
      </c>
      <c r="H92" s="5" t="s">
        <v>126</v>
      </c>
      <c r="I92" s="6" t="s">
        <v>137</v>
      </c>
      <c r="J92" s="6" t="s">
        <v>19</v>
      </c>
      <c r="K92" s="6" t="s">
        <v>154</v>
      </c>
      <c r="L92" s="6" t="s">
        <v>13</v>
      </c>
      <c r="M92" s="6" t="s">
        <v>14</v>
      </c>
      <c r="N92" s="6" t="s">
        <v>15</v>
      </c>
      <c r="O92" s="6" t="s">
        <v>9</v>
      </c>
      <c r="P92" s="31" t="s">
        <v>116</v>
      </c>
      <c r="Q92" s="4">
        <v>152438.76999999999</v>
      </c>
    </row>
    <row r="93" spans="1:17" ht="31.5" hidden="1" x14ac:dyDescent="0.2">
      <c r="A93" t="str">
        <f t="shared" si="5"/>
        <v>2011DEZ</v>
      </c>
      <c r="B93" s="5" t="s">
        <v>157</v>
      </c>
      <c r="C93" s="5" t="s">
        <v>151</v>
      </c>
      <c r="D93" s="5" t="str">
        <f t="shared" si="4"/>
        <v>2011CAPITAL</v>
      </c>
      <c r="E93" s="5" t="s">
        <v>190</v>
      </c>
      <c r="F93" s="5" t="str">
        <f t="shared" si="6"/>
        <v>2011LIQUIDADAS</v>
      </c>
      <c r="G93" s="5" t="str">
        <f t="shared" si="7"/>
        <v xml:space="preserve">LIQUIDADASREESTRUTURACAO DA REDE </v>
      </c>
      <c r="H93" s="5" t="s">
        <v>126</v>
      </c>
      <c r="I93" s="6" t="s">
        <v>137</v>
      </c>
      <c r="J93" s="6" t="s">
        <v>19</v>
      </c>
      <c r="K93" s="6" t="s">
        <v>154</v>
      </c>
      <c r="L93" s="6" t="s">
        <v>13</v>
      </c>
      <c r="M93" s="6" t="s">
        <v>14</v>
      </c>
      <c r="N93" s="6" t="s">
        <v>15</v>
      </c>
      <c r="O93" s="6" t="s">
        <v>9</v>
      </c>
      <c r="P93" s="31" t="s">
        <v>20</v>
      </c>
      <c r="Q93" s="4">
        <v>1205763.8400000001</v>
      </c>
    </row>
    <row r="94" spans="1:17" ht="21" hidden="1" x14ac:dyDescent="0.2">
      <c r="A94" t="str">
        <f t="shared" si="5"/>
        <v>2011000</v>
      </c>
      <c r="B94" s="5" t="s">
        <v>157</v>
      </c>
      <c r="C94" s="5" t="s">
        <v>152</v>
      </c>
      <c r="D94" s="5" t="str">
        <f t="shared" si="4"/>
        <v>2011CAPITAL</v>
      </c>
      <c r="E94" s="5" t="s">
        <v>189</v>
      </c>
      <c r="F94" s="5" t="str">
        <f t="shared" si="6"/>
        <v>2011RAP</v>
      </c>
      <c r="G94" s="5" t="str">
        <f t="shared" si="7"/>
        <v xml:space="preserve">RAPREESTRUTURACAO DA REDE </v>
      </c>
      <c r="H94" s="5" t="s">
        <v>126</v>
      </c>
      <c r="I94" s="6" t="s">
        <v>137</v>
      </c>
      <c r="J94" s="6" t="s">
        <v>19</v>
      </c>
      <c r="K94" s="6" t="s">
        <v>154</v>
      </c>
      <c r="L94" s="6" t="s">
        <v>6</v>
      </c>
      <c r="M94" s="6" t="s">
        <v>7</v>
      </c>
      <c r="N94" s="6" t="s">
        <v>8</v>
      </c>
      <c r="O94" s="6" t="s">
        <v>9</v>
      </c>
      <c r="P94" s="31" t="s">
        <v>26</v>
      </c>
      <c r="Q94" s="4">
        <v>46041</v>
      </c>
    </row>
    <row r="95" spans="1:17" hidden="1" x14ac:dyDescent="0.2">
      <c r="A95" t="str">
        <f t="shared" si="5"/>
        <v>2012000</v>
      </c>
      <c r="B95" s="5" t="s">
        <v>159</v>
      </c>
      <c r="C95" s="5" t="s">
        <v>152</v>
      </c>
      <c r="D95" s="5" t="str">
        <f t="shared" si="4"/>
        <v>2012CAPITAL</v>
      </c>
      <c r="E95" s="5" t="s">
        <v>189</v>
      </c>
      <c r="F95" s="5" t="str">
        <f t="shared" si="6"/>
        <v>2012RAP</v>
      </c>
      <c r="G95" s="5" t="str">
        <f t="shared" si="7"/>
        <v>RAPEXPANSAO</v>
      </c>
      <c r="H95" s="5" t="s">
        <v>18</v>
      </c>
      <c r="I95" s="6" t="s">
        <v>133</v>
      </c>
      <c r="J95" s="6" t="s">
        <v>19</v>
      </c>
      <c r="K95" s="6" t="s">
        <v>154</v>
      </c>
      <c r="L95" s="6" t="s">
        <v>6</v>
      </c>
      <c r="M95" s="6" t="s">
        <v>7</v>
      </c>
      <c r="N95" s="6" t="s">
        <v>8</v>
      </c>
      <c r="O95" s="6" t="s">
        <v>9</v>
      </c>
      <c r="P95" s="31" t="s">
        <v>28</v>
      </c>
      <c r="Q95" s="4">
        <v>1029940.38</v>
      </c>
    </row>
    <row r="96" spans="1:17" ht="21" hidden="1" x14ac:dyDescent="0.2">
      <c r="A96" t="str">
        <f t="shared" si="5"/>
        <v>2012000</v>
      </c>
      <c r="B96" s="5" t="s">
        <v>159</v>
      </c>
      <c r="C96" s="5" t="s">
        <v>152</v>
      </c>
      <c r="D96" s="5" t="str">
        <f t="shared" si="4"/>
        <v>2012CORRENTES</v>
      </c>
      <c r="E96" s="5" t="s">
        <v>189</v>
      </c>
      <c r="F96" s="5" t="str">
        <f t="shared" si="6"/>
        <v>2012RAP</v>
      </c>
      <c r="G96" s="5" t="str">
        <f t="shared" si="7"/>
        <v xml:space="preserve">RAPFOMENTO A PROJETOS </v>
      </c>
      <c r="H96" s="5" t="s">
        <v>29</v>
      </c>
      <c r="I96" s="6" t="s">
        <v>135</v>
      </c>
      <c r="J96" s="6" t="s">
        <v>12</v>
      </c>
      <c r="K96" s="6" t="s">
        <v>153</v>
      </c>
      <c r="L96" s="6" t="s">
        <v>6</v>
      </c>
      <c r="M96" s="6" t="s">
        <v>7</v>
      </c>
      <c r="N96" s="6" t="s">
        <v>8</v>
      </c>
      <c r="O96" s="6" t="s">
        <v>9</v>
      </c>
      <c r="P96" s="31" t="s">
        <v>28</v>
      </c>
      <c r="Q96" s="4">
        <v>10000</v>
      </c>
    </row>
    <row r="97" spans="1:17" ht="21" hidden="1" x14ac:dyDescent="0.2">
      <c r="A97" t="str">
        <f t="shared" si="5"/>
        <v>2012JAN</v>
      </c>
      <c r="B97" s="5" t="s">
        <v>159</v>
      </c>
      <c r="C97" s="5" t="s">
        <v>140</v>
      </c>
      <c r="D97" s="5" t="str">
        <f t="shared" si="4"/>
        <v>2012CORRENTES</v>
      </c>
      <c r="E97" s="5" t="s">
        <v>190</v>
      </c>
      <c r="F97" s="5" t="str">
        <f t="shared" si="6"/>
        <v>2012LIQUIDADAS</v>
      </c>
      <c r="G97" s="5" t="str">
        <f t="shared" si="7"/>
        <v xml:space="preserve">LIQUIDADASFUNC DE INSTITUICOES </v>
      </c>
      <c r="H97" s="5" t="s">
        <v>32</v>
      </c>
      <c r="I97" s="6" t="s">
        <v>175</v>
      </c>
      <c r="J97" s="6" t="s">
        <v>12</v>
      </c>
      <c r="K97" s="6" t="s">
        <v>153</v>
      </c>
      <c r="L97" s="6" t="s">
        <v>13</v>
      </c>
      <c r="M97" s="6" t="s">
        <v>14</v>
      </c>
      <c r="N97" s="6" t="s">
        <v>15</v>
      </c>
      <c r="O97" s="6" t="s">
        <v>9</v>
      </c>
      <c r="P97" s="31" t="s">
        <v>90</v>
      </c>
      <c r="Q97" s="4">
        <v>5054.62</v>
      </c>
    </row>
    <row r="98" spans="1:17" ht="21" hidden="1" x14ac:dyDescent="0.2">
      <c r="A98" t="str">
        <f t="shared" si="5"/>
        <v>2012FEV</v>
      </c>
      <c r="B98" s="5" t="s">
        <v>159</v>
      </c>
      <c r="C98" s="5" t="s">
        <v>141</v>
      </c>
      <c r="D98" s="5" t="str">
        <f t="shared" si="4"/>
        <v>2012CORRENTES</v>
      </c>
      <c r="E98" s="5" t="s">
        <v>190</v>
      </c>
      <c r="F98" s="5" t="str">
        <f t="shared" si="6"/>
        <v>2012LIQUIDADAS</v>
      </c>
      <c r="G98" s="5" t="str">
        <f t="shared" si="7"/>
        <v xml:space="preserve">LIQUIDADASFUNC DE INSTITUICOES </v>
      </c>
      <c r="H98" s="5" t="s">
        <v>32</v>
      </c>
      <c r="I98" s="6" t="s">
        <v>175</v>
      </c>
      <c r="J98" s="6" t="s">
        <v>12</v>
      </c>
      <c r="K98" s="6" t="s">
        <v>153</v>
      </c>
      <c r="L98" s="6" t="s">
        <v>13</v>
      </c>
      <c r="M98" s="6" t="s">
        <v>14</v>
      </c>
      <c r="N98" s="6" t="s">
        <v>15</v>
      </c>
      <c r="O98" s="6" t="s">
        <v>9</v>
      </c>
      <c r="P98" s="31" t="s">
        <v>91</v>
      </c>
      <c r="Q98" s="4">
        <v>84419.55</v>
      </c>
    </row>
    <row r="99" spans="1:17" ht="21" hidden="1" x14ac:dyDescent="0.2">
      <c r="A99" t="str">
        <f t="shared" si="5"/>
        <v>2012MAR</v>
      </c>
      <c r="B99" s="5" t="s">
        <v>159</v>
      </c>
      <c r="C99" s="5" t="s">
        <v>142</v>
      </c>
      <c r="D99" s="5" t="str">
        <f t="shared" si="4"/>
        <v>2012CORRENTES</v>
      </c>
      <c r="E99" s="5" t="s">
        <v>190</v>
      </c>
      <c r="F99" s="5" t="str">
        <f t="shared" si="6"/>
        <v>2012LIQUIDADAS</v>
      </c>
      <c r="G99" s="5" t="str">
        <f t="shared" si="7"/>
        <v xml:space="preserve">LIQUIDADASFUNC DE INSTITUICOES </v>
      </c>
      <c r="H99" s="5" t="s">
        <v>32</v>
      </c>
      <c r="I99" s="6" t="s">
        <v>175</v>
      </c>
      <c r="J99" s="6" t="s">
        <v>12</v>
      </c>
      <c r="K99" s="6" t="s">
        <v>153</v>
      </c>
      <c r="L99" s="6" t="s">
        <v>13</v>
      </c>
      <c r="M99" s="6" t="s">
        <v>14</v>
      </c>
      <c r="N99" s="6" t="s">
        <v>15</v>
      </c>
      <c r="O99" s="6" t="s">
        <v>9</v>
      </c>
      <c r="P99" s="31" t="s">
        <v>92</v>
      </c>
      <c r="Q99" s="4">
        <v>199433.09</v>
      </c>
    </row>
    <row r="100" spans="1:17" ht="21" hidden="1" x14ac:dyDescent="0.2">
      <c r="A100" t="str">
        <f t="shared" si="5"/>
        <v>2012ABR</v>
      </c>
      <c r="B100" s="5" t="s">
        <v>159</v>
      </c>
      <c r="C100" s="5" t="s">
        <v>143</v>
      </c>
      <c r="D100" s="5" t="str">
        <f t="shared" si="4"/>
        <v>2012CORRENTES</v>
      </c>
      <c r="E100" s="5" t="s">
        <v>190</v>
      </c>
      <c r="F100" s="5" t="str">
        <f t="shared" si="6"/>
        <v>2012LIQUIDADAS</v>
      </c>
      <c r="G100" s="5" t="str">
        <f t="shared" si="7"/>
        <v xml:space="preserve">LIQUIDADASFUNC DE INSTITUICOES </v>
      </c>
      <c r="H100" s="5" t="s">
        <v>32</v>
      </c>
      <c r="I100" s="6" t="s">
        <v>175</v>
      </c>
      <c r="J100" s="6" t="s">
        <v>12</v>
      </c>
      <c r="K100" s="6" t="s">
        <v>153</v>
      </c>
      <c r="L100" s="6" t="s">
        <v>13</v>
      </c>
      <c r="M100" s="6" t="s">
        <v>14</v>
      </c>
      <c r="N100" s="6" t="s">
        <v>15</v>
      </c>
      <c r="O100" s="6" t="s">
        <v>9</v>
      </c>
      <c r="P100" s="31" t="s">
        <v>93</v>
      </c>
      <c r="Q100" s="4">
        <v>119680.5</v>
      </c>
    </row>
    <row r="101" spans="1:17" ht="21" hidden="1" x14ac:dyDescent="0.2">
      <c r="A101" t="str">
        <f t="shared" si="5"/>
        <v>2012MAI</v>
      </c>
      <c r="B101" s="5" t="s">
        <v>159</v>
      </c>
      <c r="C101" s="5" t="s">
        <v>144</v>
      </c>
      <c r="D101" s="5" t="str">
        <f t="shared" si="4"/>
        <v>2012CORRENTES</v>
      </c>
      <c r="E101" s="5" t="s">
        <v>190</v>
      </c>
      <c r="F101" s="5" t="str">
        <f t="shared" si="6"/>
        <v>2012LIQUIDADAS</v>
      </c>
      <c r="G101" s="5" t="str">
        <f t="shared" si="7"/>
        <v xml:space="preserve">LIQUIDADASFUNC DE INSTITUICOES </v>
      </c>
      <c r="H101" s="5" t="s">
        <v>32</v>
      </c>
      <c r="I101" s="6" t="s">
        <v>175</v>
      </c>
      <c r="J101" s="6" t="s">
        <v>12</v>
      </c>
      <c r="K101" s="6" t="s">
        <v>153</v>
      </c>
      <c r="L101" s="6" t="s">
        <v>13</v>
      </c>
      <c r="M101" s="6" t="s">
        <v>14</v>
      </c>
      <c r="N101" s="6" t="s">
        <v>15</v>
      </c>
      <c r="O101" s="6" t="s">
        <v>9</v>
      </c>
      <c r="P101" s="31" t="s">
        <v>94</v>
      </c>
      <c r="Q101" s="4">
        <v>115604.69</v>
      </c>
    </row>
    <row r="102" spans="1:17" ht="21" hidden="1" x14ac:dyDescent="0.2">
      <c r="A102" t="str">
        <f t="shared" si="5"/>
        <v>2012JUN</v>
      </c>
      <c r="B102" s="5" t="s">
        <v>159</v>
      </c>
      <c r="C102" s="5" t="s">
        <v>145</v>
      </c>
      <c r="D102" s="5" t="str">
        <f t="shared" si="4"/>
        <v>2012CORRENTES</v>
      </c>
      <c r="E102" s="5" t="s">
        <v>190</v>
      </c>
      <c r="F102" s="5" t="str">
        <f t="shared" si="6"/>
        <v>2012LIQUIDADAS</v>
      </c>
      <c r="G102" s="5" t="str">
        <f t="shared" si="7"/>
        <v xml:space="preserve">LIQUIDADASFUNC DE INSTITUICOES </v>
      </c>
      <c r="H102" s="5" t="s">
        <v>32</v>
      </c>
      <c r="I102" s="6" t="s">
        <v>175</v>
      </c>
      <c r="J102" s="6" t="s">
        <v>12</v>
      </c>
      <c r="K102" s="6" t="s">
        <v>153</v>
      </c>
      <c r="L102" s="6" t="s">
        <v>13</v>
      </c>
      <c r="M102" s="6" t="s">
        <v>14</v>
      </c>
      <c r="N102" s="6" t="s">
        <v>15</v>
      </c>
      <c r="O102" s="6" t="s">
        <v>9</v>
      </c>
      <c r="P102" s="31" t="s">
        <v>95</v>
      </c>
      <c r="Q102" s="4">
        <v>146757.47</v>
      </c>
    </row>
    <row r="103" spans="1:17" ht="21" hidden="1" x14ac:dyDescent="0.2">
      <c r="A103" t="str">
        <f t="shared" si="5"/>
        <v>2012JUL</v>
      </c>
      <c r="B103" s="5" t="s">
        <v>159</v>
      </c>
      <c r="C103" s="5" t="s">
        <v>146</v>
      </c>
      <c r="D103" s="5" t="str">
        <f t="shared" si="4"/>
        <v>2012CORRENTES</v>
      </c>
      <c r="E103" s="5" t="s">
        <v>190</v>
      </c>
      <c r="F103" s="5" t="str">
        <f t="shared" si="6"/>
        <v>2012LIQUIDADAS</v>
      </c>
      <c r="G103" s="5" t="str">
        <f t="shared" si="7"/>
        <v xml:space="preserve">LIQUIDADASFUNC DE INSTITUICOES </v>
      </c>
      <c r="H103" s="5" t="s">
        <v>32</v>
      </c>
      <c r="I103" s="6" t="s">
        <v>175</v>
      </c>
      <c r="J103" s="6" t="s">
        <v>12</v>
      </c>
      <c r="K103" s="6" t="s">
        <v>153</v>
      </c>
      <c r="L103" s="6" t="s">
        <v>13</v>
      </c>
      <c r="M103" s="6" t="s">
        <v>14</v>
      </c>
      <c r="N103" s="6" t="s">
        <v>15</v>
      </c>
      <c r="O103" s="6" t="s">
        <v>9</v>
      </c>
      <c r="P103" s="31" t="s">
        <v>96</v>
      </c>
      <c r="Q103" s="4">
        <v>64848.17</v>
      </c>
    </row>
    <row r="104" spans="1:17" ht="21" hidden="1" x14ac:dyDescent="0.2">
      <c r="A104" t="str">
        <f t="shared" si="5"/>
        <v>2012AGO</v>
      </c>
      <c r="B104" s="5" t="s">
        <v>159</v>
      </c>
      <c r="C104" s="5" t="s">
        <v>147</v>
      </c>
      <c r="D104" s="5" t="str">
        <f t="shared" si="4"/>
        <v>2012CORRENTES</v>
      </c>
      <c r="E104" s="5" t="s">
        <v>190</v>
      </c>
      <c r="F104" s="5" t="str">
        <f t="shared" si="6"/>
        <v>2012LIQUIDADAS</v>
      </c>
      <c r="G104" s="5" t="str">
        <f t="shared" si="7"/>
        <v xml:space="preserve">LIQUIDADASFUNC DE INSTITUICOES </v>
      </c>
      <c r="H104" s="5" t="s">
        <v>32</v>
      </c>
      <c r="I104" s="6" t="s">
        <v>175</v>
      </c>
      <c r="J104" s="6" t="s">
        <v>12</v>
      </c>
      <c r="K104" s="6" t="s">
        <v>153</v>
      </c>
      <c r="L104" s="6" t="s">
        <v>13</v>
      </c>
      <c r="M104" s="6" t="s">
        <v>14</v>
      </c>
      <c r="N104" s="6" t="s">
        <v>15</v>
      </c>
      <c r="O104" s="6" t="s">
        <v>9</v>
      </c>
      <c r="P104" s="31" t="s">
        <v>97</v>
      </c>
      <c r="Q104" s="4">
        <v>71364.12</v>
      </c>
    </row>
    <row r="105" spans="1:17" ht="21" hidden="1" x14ac:dyDescent="0.2">
      <c r="A105" t="str">
        <f t="shared" si="5"/>
        <v>2012SET</v>
      </c>
      <c r="B105" s="5" t="s">
        <v>159</v>
      </c>
      <c r="C105" s="5" t="s">
        <v>148</v>
      </c>
      <c r="D105" s="5" t="str">
        <f t="shared" si="4"/>
        <v>2012CORRENTES</v>
      </c>
      <c r="E105" s="5" t="s">
        <v>190</v>
      </c>
      <c r="F105" s="5" t="str">
        <f t="shared" si="6"/>
        <v>2012LIQUIDADAS</v>
      </c>
      <c r="G105" s="5" t="str">
        <f t="shared" si="7"/>
        <v xml:space="preserve">LIQUIDADASFUNC DE INSTITUICOES </v>
      </c>
      <c r="H105" s="5" t="s">
        <v>32</v>
      </c>
      <c r="I105" s="6" t="s">
        <v>175</v>
      </c>
      <c r="J105" s="6" t="s">
        <v>12</v>
      </c>
      <c r="K105" s="6" t="s">
        <v>153</v>
      </c>
      <c r="L105" s="6" t="s">
        <v>13</v>
      </c>
      <c r="M105" s="6" t="s">
        <v>14</v>
      </c>
      <c r="N105" s="6" t="s">
        <v>15</v>
      </c>
      <c r="O105" s="6" t="s">
        <v>9</v>
      </c>
      <c r="P105" s="31" t="s">
        <v>98</v>
      </c>
      <c r="Q105" s="4">
        <v>149821</v>
      </c>
    </row>
    <row r="106" spans="1:17" ht="21" hidden="1" x14ac:dyDescent="0.2">
      <c r="A106" t="str">
        <f t="shared" si="5"/>
        <v>2012OUT</v>
      </c>
      <c r="B106" s="5" t="s">
        <v>159</v>
      </c>
      <c r="C106" s="5" t="s">
        <v>149</v>
      </c>
      <c r="D106" s="5" t="str">
        <f t="shared" si="4"/>
        <v>2012CORRENTES</v>
      </c>
      <c r="E106" s="5" t="s">
        <v>190</v>
      </c>
      <c r="F106" s="5" t="str">
        <f t="shared" si="6"/>
        <v>2012LIQUIDADAS</v>
      </c>
      <c r="G106" s="5" t="str">
        <f t="shared" si="7"/>
        <v xml:space="preserve">LIQUIDADASFUNC DE INSTITUICOES </v>
      </c>
      <c r="H106" s="5" t="s">
        <v>32</v>
      </c>
      <c r="I106" s="6" t="s">
        <v>175</v>
      </c>
      <c r="J106" s="6" t="s">
        <v>12</v>
      </c>
      <c r="K106" s="6" t="s">
        <v>153</v>
      </c>
      <c r="L106" s="6" t="s">
        <v>13</v>
      </c>
      <c r="M106" s="6" t="s">
        <v>14</v>
      </c>
      <c r="N106" s="6" t="s">
        <v>15</v>
      </c>
      <c r="O106" s="6" t="s">
        <v>9</v>
      </c>
      <c r="P106" s="31" t="s">
        <v>99</v>
      </c>
      <c r="Q106" s="4">
        <v>106087.05</v>
      </c>
    </row>
    <row r="107" spans="1:17" ht="21" hidden="1" x14ac:dyDescent="0.2">
      <c r="A107" t="str">
        <f t="shared" si="5"/>
        <v>2012NOV</v>
      </c>
      <c r="B107" s="5" t="s">
        <v>159</v>
      </c>
      <c r="C107" s="5" t="s">
        <v>150</v>
      </c>
      <c r="D107" s="5" t="str">
        <f t="shared" si="4"/>
        <v>2012CORRENTES</v>
      </c>
      <c r="E107" s="5" t="s">
        <v>190</v>
      </c>
      <c r="F107" s="5" t="str">
        <f t="shared" si="6"/>
        <v>2012LIQUIDADAS</v>
      </c>
      <c r="G107" s="5" t="str">
        <f t="shared" si="7"/>
        <v xml:space="preserve">LIQUIDADASFUNC DE INSTITUICOES </v>
      </c>
      <c r="H107" s="5" t="s">
        <v>32</v>
      </c>
      <c r="I107" s="6" t="s">
        <v>175</v>
      </c>
      <c r="J107" s="6" t="s">
        <v>12</v>
      </c>
      <c r="K107" s="6" t="s">
        <v>153</v>
      </c>
      <c r="L107" s="6" t="s">
        <v>13</v>
      </c>
      <c r="M107" s="6" t="s">
        <v>14</v>
      </c>
      <c r="N107" s="6" t="s">
        <v>15</v>
      </c>
      <c r="O107" s="6" t="s">
        <v>9</v>
      </c>
      <c r="P107" s="31" t="s">
        <v>100</v>
      </c>
      <c r="Q107" s="4">
        <v>344334.22</v>
      </c>
    </row>
    <row r="108" spans="1:17" ht="21" hidden="1" x14ac:dyDescent="0.2">
      <c r="A108" t="str">
        <f t="shared" si="5"/>
        <v>2012DEZ</v>
      </c>
      <c r="B108" s="5" t="s">
        <v>159</v>
      </c>
      <c r="C108" s="5" t="s">
        <v>151</v>
      </c>
      <c r="D108" s="5" t="str">
        <f t="shared" si="4"/>
        <v>2012CORRENTES</v>
      </c>
      <c r="E108" s="5" t="s">
        <v>190</v>
      </c>
      <c r="F108" s="5" t="str">
        <f t="shared" si="6"/>
        <v>2012LIQUIDADAS</v>
      </c>
      <c r="G108" s="5" t="str">
        <f t="shared" si="7"/>
        <v xml:space="preserve">LIQUIDADASFUNC DE INSTITUICOES </v>
      </c>
      <c r="H108" s="5" t="s">
        <v>32</v>
      </c>
      <c r="I108" s="6" t="s">
        <v>175</v>
      </c>
      <c r="J108" s="6" t="s">
        <v>12</v>
      </c>
      <c r="K108" s="6" t="s">
        <v>153</v>
      </c>
      <c r="L108" s="6" t="s">
        <v>13</v>
      </c>
      <c r="M108" s="6" t="s">
        <v>14</v>
      </c>
      <c r="N108" s="6" t="s">
        <v>15</v>
      </c>
      <c r="O108" s="6" t="s">
        <v>9</v>
      </c>
      <c r="P108" s="31" t="s">
        <v>101</v>
      </c>
      <c r="Q108" s="4">
        <v>236440.24</v>
      </c>
    </row>
    <row r="109" spans="1:17" ht="21" hidden="1" x14ac:dyDescent="0.2">
      <c r="A109" t="str">
        <f t="shared" si="5"/>
        <v>2012MAI</v>
      </c>
      <c r="B109" s="5" t="s">
        <v>159</v>
      </c>
      <c r="C109" s="5" t="s">
        <v>144</v>
      </c>
      <c r="D109" s="5" t="str">
        <f t="shared" si="4"/>
        <v>2012CAPITAL</v>
      </c>
      <c r="E109" s="5" t="s">
        <v>190</v>
      </c>
      <c r="F109" s="5" t="str">
        <f t="shared" si="6"/>
        <v>2012LIQUIDADAS</v>
      </c>
      <c r="G109" s="5" t="str">
        <f t="shared" si="7"/>
        <v xml:space="preserve">LIQUIDADASFUNC DE INSTITUICOES </v>
      </c>
      <c r="H109" s="5" t="s">
        <v>32</v>
      </c>
      <c r="I109" s="6" t="s">
        <v>175</v>
      </c>
      <c r="J109" s="6" t="s">
        <v>19</v>
      </c>
      <c r="K109" s="6" t="s">
        <v>154</v>
      </c>
      <c r="L109" s="6" t="s">
        <v>13</v>
      </c>
      <c r="M109" s="6" t="s">
        <v>14</v>
      </c>
      <c r="N109" s="6" t="s">
        <v>15</v>
      </c>
      <c r="O109" s="6" t="s">
        <v>9</v>
      </c>
      <c r="P109" s="31" t="s">
        <v>94</v>
      </c>
      <c r="Q109" s="4">
        <v>17000</v>
      </c>
    </row>
    <row r="110" spans="1:17" ht="21" hidden="1" x14ac:dyDescent="0.2">
      <c r="A110" t="str">
        <f t="shared" si="5"/>
        <v>2012JUN</v>
      </c>
      <c r="B110" s="5" t="s">
        <v>159</v>
      </c>
      <c r="C110" s="5" t="s">
        <v>145</v>
      </c>
      <c r="D110" s="5" t="str">
        <f t="shared" si="4"/>
        <v>2012CAPITAL</v>
      </c>
      <c r="E110" s="5" t="s">
        <v>190</v>
      </c>
      <c r="F110" s="5" t="str">
        <f t="shared" si="6"/>
        <v>2012LIQUIDADAS</v>
      </c>
      <c r="G110" s="5" t="str">
        <f t="shared" si="7"/>
        <v xml:space="preserve">LIQUIDADASFUNC DE INSTITUICOES </v>
      </c>
      <c r="H110" s="5" t="s">
        <v>32</v>
      </c>
      <c r="I110" s="6" t="s">
        <v>175</v>
      </c>
      <c r="J110" s="6" t="s">
        <v>19</v>
      </c>
      <c r="K110" s="6" t="s">
        <v>154</v>
      </c>
      <c r="L110" s="6" t="s">
        <v>13</v>
      </c>
      <c r="M110" s="6" t="s">
        <v>14</v>
      </c>
      <c r="N110" s="6" t="s">
        <v>15</v>
      </c>
      <c r="O110" s="6" t="s">
        <v>9</v>
      </c>
      <c r="P110" s="31" t="s">
        <v>95</v>
      </c>
      <c r="Q110" s="4">
        <v>20643.7</v>
      </c>
    </row>
    <row r="111" spans="1:17" ht="21" hidden="1" x14ac:dyDescent="0.2">
      <c r="A111" t="str">
        <f t="shared" si="5"/>
        <v>2012JUL</v>
      </c>
      <c r="B111" s="5" t="s">
        <v>159</v>
      </c>
      <c r="C111" s="5" t="s">
        <v>146</v>
      </c>
      <c r="D111" s="5" t="str">
        <f t="shared" si="4"/>
        <v>2012CAPITAL</v>
      </c>
      <c r="E111" s="5" t="s">
        <v>190</v>
      </c>
      <c r="F111" s="5" t="str">
        <f t="shared" si="6"/>
        <v>2012LIQUIDADAS</v>
      </c>
      <c r="G111" s="5" t="str">
        <f t="shared" si="7"/>
        <v xml:space="preserve">LIQUIDADASFUNC DE INSTITUICOES </v>
      </c>
      <c r="H111" s="5" t="s">
        <v>32</v>
      </c>
      <c r="I111" s="6" t="s">
        <v>175</v>
      </c>
      <c r="J111" s="6" t="s">
        <v>19</v>
      </c>
      <c r="K111" s="6" t="s">
        <v>154</v>
      </c>
      <c r="L111" s="6" t="s">
        <v>13</v>
      </c>
      <c r="M111" s="6" t="s">
        <v>14</v>
      </c>
      <c r="N111" s="6" t="s">
        <v>15</v>
      </c>
      <c r="O111" s="6" t="s">
        <v>9</v>
      </c>
      <c r="P111" s="31" t="s">
        <v>96</v>
      </c>
      <c r="Q111" s="4">
        <v>11836</v>
      </c>
    </row>
    <row r="112" spans="1:17" ht="21" hidden="1" x14ac:dyDescent="0.2">
      <c r="A112" t="str">
        <f t="shared" si="5"/>
        <v>2012SET</v>
      </c>
      <c r="B112" s="5" t="s">
        <v>159</v>
      </c>
      <c r="C112" s="5" t="s">
        <v>148</v>
      </c>
      <c r="D112" s="5" t="str">
        <f t="shared" si="4"/>
        <v>2012CAPITAL</v>
      </c>
      <c r="E112" s="5" t="s">
        <v>190</v>
      </c>
      <c r="F112" s="5" t="str">
        <f t="shared" si="6"/>
        <v>2012LIQUIDADAS</v>
      </c>
      <c r="G112" s="5" t="str">
        <f t="shared" si="7"/>
        <v xml:space="preserve">LIQUIDADASFUNC DE INSTITUICOES </v>
      </c>
      <c r="H112" s="5" t="s">
        <v>32</v>
      </c>
      <c r="I112" s="6" t="s">
        <v>175</v>
      </c>
      <c r="J112" s="6" t="s">
        <v>19</v>
      </c>
      <c r="K112" s="6" t="s">
        <v>154</v>
      </c>
      <c r="L112" s="6" t="s">
        <v>13</v>
      </c>
      <c r="M112" s="6" t="s">
        <v>14</v>
      </c>
      <c r="N112" s="6" t="s">
        <v>15</v>
      </c>
      <c r="O112" s="6" t="s">
        <v>9</v>
      </c>
      <c r="P112" s="31" t="s">
        <v>98</v>
      </c>
      <c r="Q112" s="4">
        <v>91134</v>
      </c>
    </row>
    <row r="113" spans="1:17" ht="21" hidden="1" x14ac:dyDescent="0.2">
      <c r="A113" t="str">
        <f t="shared" si="5"/>
        <v>2012OUT</v>
      </c>
      <c r="B113" s="5" t="s">
        <v>159</v>
      </c>
      <c r="C113" s="5" t="s">
        <v>149</v>
      </c>
      <c r="D113" s="5" t="str">
        <f t="shared" si="4"/>
        <v>2012CAPITAL</v>
      </c>
      <c r="E113" s="5" t="s">
        <v>190</v>
      </c>
      <c r="F113" s="5" t="str">
        <f t="shared" si="6"/>
        <v>2012LIQUIDADAS</v>
      </c>
      <c r="G113" s="5" t="str">
        <f t="shared" si="7"/>
        <v xml:space="preserve">LIQUIDADASFUNC DE INSTITUICOES </v>
      </c>
      <c r="H113" s="5" t="s">
        <v>32</v>
      </c>
      <c r="I113" s="6" t="s">
        <v>175</v>
      </c>
      <c r="J113" s="6" t="s">
        <v>19</v>
      </c>
      <c r="K113" s="6" t="s">
        <v>154</v>
      </c>
      <c r="L113" s="6" t="s">
        <v>13</v>
      </c>
      <c r="M113" s="6" t="s">
        <v>14</v>
      </c>
      <c r="N113" s="6" t="s">
        <v>15</v>
      </c>
      <c r="O113" s="6" t="s">
        <v>9</v>
      </c>
      <c r="P113" s="31" t="s">
        <v>99</v>
      </c>
      <c r="Q113" s="4">
        <v>158217.4</v>
      </c>
    </row>
    <row r="114" spans="1:17" ht="21" hidden="1" x14ac:dyDescent="0.2">
      <c r="A114" t="str">
        <f t="shared" si="5"/>
        <v>2012NOV</v>
      </c>
      <c r="B114" s="5" t="s">
        <v>159</v>
      </c>
      <c r="C114" s="5" t="s">
        <v>150</v>
      </c>
      <c r="D114" s="5" t="str">
        <f t="shared" si="4"/>
        <v>2012CAPITAL</v>
      </c>
      <c r="E114" s="5" t="s">
        <v>190</v>
      </c>
      <c r="F114" s="5" t="str">
        <f t="shared" si="6"/>
        <v>2012LIQUIDADAS</v>
      </c>
      <c r="G114" s="5" t="str">
        <f t="shared" si="7"/>
        <v xml:space="preserve">LIQUIDADASFUNC DE INSTITUICOES </v>
      </c>
      <c r="H114" s="5" t="s">
        <v>32</v>
      </c>
      <c r="I114" s="6" t="s">
        <v>175</v>
      </c>
      <c r="J114" s="6" t="s">
        <v>19</v>
      </c>
      <c r="K114" s="6" t="s">
        <v>154</v>
      </c>
      <c r="L114" s="6" t="s">
        <v>13</v>
      </c>
      <c r="M114" s="6" t="s">
        <v>14</v>
      </c>
      <c r="N114" s="6" t="s">
        <v>15</v>
      </c>
      <c r="O114" s="6" t="s">
        <v>9</v>
      </c>
      <c r="P114" s="31" t="s">
        <v>100</v>
      </c>
      <c r="Q114" s="4">
        <v>133609.24</v>
      </c>
    </row>
    <row r="115" spans="1:17" ht="21" hidden="1" x14ac:dyDescent="0.2">
      <c r="A115" t="str">
        <f t="shared" si="5"/>
        <v>2012DEZ</v>
      </c>
      <c r="B115" s="5" t="s">
        <v>159</v>
      </c>
      <c r="C115" s="5" t="s">
        <v>151</v>
      </c>
      <c r="D115" s="5" t="str">
        <f t="shared" si="4"/>
        <v>2012CAPITAL</v>
      </c>
      <c r="E115" s="5" t="s">
        <v>190</v>
      </c>
      <c r="F115" s="5" t="str">
        <f t="shared" si="6"/>
        <v>2012LIQUIDADAS</v>
      </c>
      <c r="G115" s="5" t="str">
        <f t="shared" si="7"/>
        <v xml:space="preserve">LIQUIDADASFUNC DE INSTITUICOES </v>
      </c>
      <c r="H115" s="5" t="s">
        <v>32</v>
      </c>
      <c r="I115" s="6" t="s">
        <v>175</v>
      </c>
      <c r="J115" s="6" t="s">
        <v>19</v>
      </c>
      <c r="K115" s="6" t="s">
        <v>154</v>
      </c>
      <c r="L115" s="6" t="s">
        <v>13</v>
      </c>
      <c r="M115" s="6" t="s">
        <v>14</v>
      </c>
      <c r="N115" s="6" t="s">
        <v>15</v>
      </c>
      <c r="O115" s="6" t="s">
        <v>9</v>
      </c>
      <c r="P115" s="31" t="s">
        <v>101</v>
      </c>
      <c r="Q115" s="4">
        <v>23904</v>
      </c>
    </row>
    <row r="116" spans="1:17" ht="21" hidden="1" x14ac:dyDescent="0.2">
      <c r="A116" t="str">
        <f t="shared" si="5"/>
        <v>2012000</v>
      </c>
      <c r="B116" s="5" t="s">
        <v>159</v>
      </c>
      <c r="C116" s="5" t="s">
        <v>152</v>
      </c>
      <c r="D116" s="5" t="str">
        <f t="shared" si="4"/>
        <v>2012CORRENTES</v>
      </c>
      <c r="E116" s="5" t="s">
        <v>189</v>
      </c>
      <c r="F116" s="5" t="str">
        <f t="shared" si="6"/>
        <v>2012RAP</v>
      </c>
      <c r="G116" s="5" t="str">
        <f t="shared" si="7"/>
        <v xml:space="preserve">RAPFUNC DA EDUCACAO </v>
      </c>
      <c r="H116" s="5" t="s">
        <v>106</v>
      </c>
      <c r="I116" s="6" t="s">
        <v>174</v>
      </c>
      <c r="J116" s="6" t="s">
        <v>12</v>
      </c>
      <c r="K116" s="6" t="s">
        <v>153</v>
      </c>
      <c r="L116" s="6" t="s">
        <v>6</v>
      </c>
      <c r="M116" s="6" t="s">
        <v>24</v>
      </c>
      <c r="N116" s="6" t="s">
        <v>25</v>
      </c>
      <c r="O116" s="6" t="s">
        <v>9</v>
      </c>
      <c r="P116" s="31" t="s">
        <v>28</v>
      </c>
      <c r="Q116" s="4">
        <v>115546.27</v>
      </c>
    </row>
    <row r="117" spans="1:17" ht="21" hidden="1" x14ac:dyDescent="0.2">
      <c r="A117" t="str">
        <f t="shared" si="5"/>
        <v>2012FEV</v>
      </c>
      <c r="B117" s="5" t="s">
        <v>159</v>
      </c>
      <c r="C117" s="5" t="s">
        <v>141</v>
      </c>
      <c r="D117" s="5" t="str">
        <f t="shared" si="4"/>
        <v>2012CORRENTES</v>
      </c>
      <c r="E117" s="5" t="s">
        <v>189</v>
      </c>
      <c r="F117" s="5" t="str">
        <f t="shared" si="6"/>
        <v>2012RAP</v>
      </c>
      <c r="G117" s="5" t="str">
        <f t="shared" si="7"/>
        <v xml:space="preserve">RAPFUNC DA EDUCACAO </v>
      </c>
      <c r="H117" s="5" t="s">
        <v>106</v>
      </c>
      <c r="I117" s="6" t="s">
        <v>174</v>
      </c>
      <c r="J117" s="6" t="s">
        <v>12</v>
      </c>
      <c r="K117" s="6" t="s">
        <v>153</v>
      </c>
      <c r="L117" s="6" t="s">
        <v>6</v>
      </c>
      <c r="M117" s="6" t="s">
        <v>24</v>
      </c>
      <c r="N117" s="6" t="s">
        <v>25</v>
      </c>
      <c r="O117" s="6" t="s">
        <v>9</v>
      </c>
      <c r="P117" s="31" t="s">
        <v>91</v>
      </c>
      <c r="Q117" s="4">
        <v>0</v>
      </c>
    </row>
    <row r="118" spans="1:17" ht="21" hidden="1" x14ac:dyDescent="0.2">
      <c r="A118" t="str">
        <f t="shared" si="5"/>
        <v>2012SET</v>
      </c>
      <c r="B118" s="5" t="s">
        <v>159</v>
      </c>
      <c r="C118" s="5" t="s">
        <v>148</v>
      </c>
      <c r="D118" s="5" t="str">
        <f t="shared" si="4"/>
        <v>2012CORRENTES</v>
      </c>
      <c r="E118" s="5" t="s">
        <v>189</v>
      </c>
      <c r="F118" s="5" t="str">
        <f t="shared" si="6"/>
        <v>2012RAP</v>
      </c>
      <c r="G118" s="5" t="str">
        <f t="shared" si="7"/>
        <v xml:space="preserve">RAPFUNC DA EDUCACAO </v>
      </c>
      <c r="H118" s="5" t="s">
        <v>106</v>
      </c>
      <c r="I118" s="6" t="s">
        <v>174</v>
      </c>
      <c r="J118" s="6" t="s">
        <v>12</v>
      </c>
      <c r="K118" s="6" t="s">
        <v>153</v>
      </c>
      <c r="L118" s="6" t="s">
        <v>6</v>
      </c>
      <c r="M118" s="6" t="s">
        <v>24</v>
      </c>
      <c r="N118" s="6" t="s">
        <v>25</v>
      </c>
      <c r="O118" s="6" t="s">
        <v>9</v>
      </c>
      <c r="P118" s="31" t="s">
        <v>98</v>
      </c>
      <c r="Q118" s="4">
        <v>0</v>
      </c>
    </row>
    <row r="119" spans="1:17" ht="21" hidden="1" x14ac:dyDescent="0.2">
      <c r="A119" t="str">
        <f t="shared" si="5"/>
        <v>2012000</v>
      </c>
      <c r="B119" s="5" t="s">
        <v>159</v>
      </c>
      <c r="C119" s="5" t="s">
        <v>152</v>
      </c>
      <c r="D119" s="5" t="str">
        <f t="shared" si="4"/>
        <v>2012CORRENTES</v>
      </c>
      <c r="E119" s="5" t="s">
        <v>189</v>
      </c>
      <c r="F119" s="5" t="str">
        <f t="shared" si="6"/>
        <v>2012RAP</v>
      </c>
      <c r="G119" s="5" t="str">
        <f t="shared" si="7"/>
        <v xml:space="preserve">RAPFUNC DA EDUCACAO </v>
      </c>
      <c r="H119" s="5" t="s">
        <v>106</v>
      </c>
      <c r="I119" s="6" t="s">
        <v>174</v>
      </c>
      <c r="J119" s="6" t="s">
        <v>12</v>
      </c>
      <c r="K119" s="6" t="s">
        <v>153</v>
      </c>
      <c r="L119" s="6" t="s">
        <v>6</v>
      </c>
      <c r="M119" s="6" t="s">
        <v>7</v>
      </c>
      <c r="N119" s="6" t="s">
        <v>8</v>
      </c>
      <c r="O119" s="6" t="s">
        <v>9</v>
      </c>
      <c r="P119" s="31" t="s">
        <v>28</v>
      </c>
      <c r="Q119" s="4">
        <v>362977.38</v>
      </c>
    </row>
    <row r="120" spans="1:17" ht="21" hidden="1" x14ac:dyDescent="0.2">
      <c r="A120" t="str">
        <f t="shared" si="5"/>
        <v>2012000</v>
      </c>
      <c r="B120" s="5" t="s">
        <v>159</v>
      </c>
      <c r="C120" s="5" t="s">
        <v>152</v>
      </c>
      <c r="D120" s="5" t="str">
        <f t="shared" si="4"/>
        <v>2012CAPITAL</v>
      </c>
      <c r="E120" s="5" t="s">
        <v>189</v>
      </c>
      <c r="F120" s="5" t="str">
        <f t="shared" si="6"/>
        <v>2012RAP</v>
      </c>
      <c r="G120" s="5" t="str">
        <f t="shared" si="7"/>
        <v xml:space="preserve">RAPFUNC DA EDUCACAO </v>
      </c>
      <c r="H120" s="5" t="s">
        <v>106</v>
      </c>
      <c r="I120" s="6" t="s">
        <v>174</v>
      </c>
      <c r="J120" s="6" t="s">
        <v>19</v>
      </c>
      <c r="K120" s="6" t="s">
        <v>154</v>
      </c>
      <c r="L120" s="6" t="s">
        <v>6</v>
      </c>
      <c r="M120" s="6" t="s">
        <v>24</v>
      </c>
      <c r="N120" s="6" t="s">
        <v>25</v>
      </c>
      <c r="O120" s="6" t="s">
        <v>9</v>
      </c>
      <c r="P120" s="31" t="s">
        <v>28</v>
      </c>
      <c r="Q120" s="4">
        <v>7920</v>
      </c>
    </row>
    <row r="121" spans="1:17" ht="21" hidden="1" x14ac:dyDescent="0.2">
      <c r="A121" t="str">
        <f t="shared" si="5"/>
        <v>2012000</v>
      </c>
      <c r="B121" s="5" t="s">
        <v>159</v>
      </c>
      <c r="C121" s="5" t="s">
        <v>152</v>
      </c>
      <c r="D121" s="5" t="str">
        <f t="shared" si="4"/>
        <v>2012CAPITAL</v>
      </c>
      <c r="E121" s="5" t="s">
        <v>189</v>
      </c>
      <c r="F121" s="5" t="str">
        <f t="shared" si="6"/>
        <v>2012RAP</v>
      </c>
      <c r="G121" s="5" t="str">
        <f t="shared" si="7"/>
        <v xml:space="preserve">RAPFUNC DA EDUCACAO </v>
      </c>
      <c r="H121" s="5" t="s">
        <v>106</v>
      </c>
      <c r="I121" s="6" t="s">
        <v>174</v>
      </c>
      <c r="J121" s="6" t="s">
        <v>19</v>
      </c>
      <c r="K121" s="6" t="s">
        <v>154</v>
      </c>
      <c r="L121" s="6" t="s">
        <v>6</v>
      </c>
      <c r="M121" s="6" t="s">
        <v>7</v>
      </c>
      <c r="N121" s="6" t="s">
        <v>8</v>
      </c>
      <c r="O121" s="6" t="s">
        <v>9</v>
      </c>
      <c r="P121" s="31" t="s">
        <v>28</v>
      </c>
      <c r="Q121" s="4">
        <v>217711.31</v>
      </c>
    </row>
    <row r="122" spans="1:17" ht="21" hidden="1" x14ac:dyDescent="0.2">
      <c r="A122" t="str">
        <f t="shared" si="5"/>
        <v>2012JAN</v>
      </c>
      <c r="B122" s="5" t="s">
        <v>159</v>
      </c>
      <c r="C122" s="5" t="s">
        <v>140</v>
      </c>
      <c r="D122" s="5" t="str">
        <f t="shared" si="4"/>
        <v>2012CORRENTES</v>
      </c>
      <c r="E122" s="5" t="s">
        <v>190</v>
      </c>
      <c r="F122" s="5" t="str">
        <f t="shared" si="6"/>
        <v>2012LIQUIDADAS</v>
      </c>
      <c r="G122" s="5" t="str">
        <f t="shared" si="7"/>
        <v xml:space="preserve">LIQUIDADASASSISTENCIA </v>
      </c>
      <c r="H122" s="5" t="s">
        <v>121</v>
      </c>
      <c r="I122" s="6" t="s">
        <v>136</v>
      </c>
      <c r="J122" s="6" t="s">
        <v>12</v>
      </c>
      <c r="K122" s="6" t="s">
        <v>153</v>
      </c>
      <c r="L122" s="6" t="s">
        <v>13</v>
      </c>
      <c r="M122" s="6" t="s">
        <v>14</v>
      </c>
      <c r="N122" s="6" t="s">
        <v>15</v>
      </c>
      <c r="O122" s="6" t="s">
        <v>9</v>
      </c>
      <c r="P122" s="31" t="s">
        <v>90</v>
      </c>
      <c r="Q122" s="4">
        <v>18637</v>
      </c>
    </row>
    <row r="123" spans="1:17" ht="21" hidden="1" x14ac:dyDescent="0.2">
      <c r="A123" t="str">
        <f t="shared" si="5"/>
        <v>2012FEV</v>
      </c>
      <c r="B123" s="5" t="s">
        <v>159</v>
      </c>
      <c r="C123" s="5" t="s">
        <v>141</v>
      </c>
      <c r="D123" s="5" t="str">
        <f t="shared" si="4"/>
        <v>2012CORRENTES</v>
      </c>
      <c r="E123" s="5" t="s">
        <v>190</v>
      </c>
      <c r="F123" s="5" t="str">
        <f t="shared" si="6"/>
        <v>2012LIQUIDADAS</v>
      </c>
      <c r="G123" s="5" t="str">
        <f t="shared" si="7"/>
        <v xml:space="preserve">LIQUIDADASASSISTENCIA </v>
      </c>
      <c r="H123" s="5" t="s">
        <v>121</v>
      </c>
      <c r="I123" s="6" t="s">
        <v>136</v>
      </c>
      <c r="J123" s="6" t="s">
        <v>12</v>
      </c>
      <c r="K123" s="6" t="s">
        <v>153</v>
      </c>
      <c r="L123" s="6" t="s">
        <v>13</v>
      </c>
      <c r="M123" s="6" t="s">
        <v>14</v>
      </c>
      <c r="N123" s="6" t="s">
        <v>15</v>
      </c>
      <c r="O123" s="6" t="s">
        <v>9</v>
      </c>
      <c r="P123" s="31" t="s">
        <v>91</v>
      </c>
      <c r="Q123" s="4">
        <v>12626.6</v>
      </c>
    </row>
    <row r="124" spans="1:17" ht="21" hidden="1" x14ac:dyDescent="0.2">
      <c r="A124" t="str">
        <f t="shared" si="5"/>
        <v>2012MAR</v>
      </c>
      <c r="B124" s="5" t="s">
        <v>159</v>
      </c>
      <c r="C124" s="5" t="s">
        <v>142</v>
      </c>
      <c r="D124" s="5" t="str">
        <f t="shared" si="4"/>
        <v>2012CORRENTES</v>
      </c>
      <c r="E124" s="5" t="s">
        <v>190</v>
      </c>
      <c r="F124" s="5" t="str">
        <f t="shared" si="6"/>
        <v>2012LIQUIDADAS</v>
      </c>
      <c r="G124" s="5" t="str">
        <f t="shared" si="7"/>
        <v xml:space="preserve">LIQUIDADASASSISTENCIA </v>
      </c>
      <c r="H124" s="5" t="s">
        <v>121</v>
      </c>
      <c r="I124" s="6" t="s">
        <v>136</v>
      </c>
      <c r="J124" s="6" t="s">
        <v>12</v>
      </c>
      <c r="K124" s="6" t="s">
        <v>153</v>
      </c>
      <c r="L124" s="6" t="s">
        <v>13</v>
      </c>
      <c r="M124" s="6" t="s">
        <v>14</v>
      </c>
      <c r="N124" s="6" t="s">
        <v>15</v>
      </c>
      <c r="O124" s="6" t="s">
        <v>9</v>
      </c>
      <c r="P124" s="31" t="s">
        <v>92</v>
      </c>
      <c r="Q124" s="4">
        <v>24142.9</v>
      </c>
    </row>
    <row r="125" spans="1:17" ht="21" hidden="1" x14ac:dyDescent="0.2">
      <c r="A125" t="str">
        <f t="shared" si="5"/>
        <v>2012ABR</v>
      </c>
      <c r="B125" s="5" t="s">
        <v>159</v>
      </c>
      <c r="C125" s="5" t="s">
        <v>143</v>
      </c>
      <c r="D125" s="5" t="str">
        <f t="shared" si="4"/>
        <v>2012CORRENTES</v>
      </c>
      <c r="E125" s="5" t="s">
        <v>190</v>
      </c>
      <c r="F125" s="5" t="str">
        <f t="shared" si="6"/>
        <v>2012LIQUIDADAS</v>
      </c>
      <c r="G125" s="5" t="str">
        <f t="shared" si="7"/>
        <v xml:space="preserve">LIQUIDADASASSISTENCIA </v>
      </c>
      <c r="H125" s="5" t="s">
        <v>121</v>
      </c>
      <c r="I125" s="6" t="s">
        <v>136</v>
      </c>
      <c r="J125" s="6" t="s">
        <v>12</v>
      </c>
      <c r="K125" s="6" t="s">
        <v>153</v>
      </c>
      <c r="L125" s="6" t="s">
        <v>13</v>
      </c>
      <c r="M125" s="6" t="s">
        <v>14</v>
      </c>
      <c r="N125" s="6" t="s">
        <v>15</v>
      </c>
      <c r="O125" s="6" t="s">
        <v>9</v>
      </c>
      <c r="P125" s="31" t="s">
        <v>93</v>
      </c>
      <c r="Q125" s="4">
        <v>29374.1</v>
      </c>
    </row>
    <row r="126" spans="1:17" ht="21" hidden="1" x14ac:dyDescent="0.2">
      <c r="A126" t="str">
        <f t="shared" si="5"/>
        <v>2012MAI</v>
      </c>
      <c r="B126" s="5" t="s">
        <v>159</v>
      </c>
      <c r="C126" s="5" t="s">
        <v>144</v>
      </c>
      <c r="D126" s="5" t="str">
        <f t="shared" si="4"/>
        <v>2012CORRENTES</v>
      </c>
      <c r="E126" s="5" t="s">
        <v>190</v>
      </c>
      <c r="F126" s="5" t="str">
        <f t="shared" si="6"/>
        <v>2012LIQUIDADAS</v>
      </c>
      <c r="G126" s="5" t="str">
        <f t="shared" si="7"/>
        <v xml:space="preserve">LIQUIDADASASSISTENCIA </v>
      </c>
      <c r="H126" s="5" t="s">
        <v>121</v>
      </c>
      <c r="I126" s="6" t="s">
        <v>136</v>
      </c>
      <c r="J126" s="6" t="s">
        <v>12</v>
      </c>
      <c r="K126" s="6" t="s">
        <v>153</v>
      </c>
      <c r="L126" s="6" t="s">
        <v>13</v>
      </c>
      <c r="M126" s="6" t="s">
        <v>14</v>
      </c>
      <c r="N126" s="6" t="s">
        <v>15</v>
      </c>
      <c r="O126" s="6" t="s">
        <v>9</v>
      </c>
      <c r="P126" s="31" t="s">
        <v>94</v>
      </c>
      <c r="Q126" s="4">
        <v>9517.85</v>
      </c>
    </row>
    <row r="127" spans="1:17" ht="21" hidden="1" x14ac:dyDescent="0.2">
      <c r="A127" t="str">
        <f t="shared" si="5"/>
        <v>2012JUN</v>
      </c>
      <c r="B127" s="5" t="s">
        <v>159</v>
      </c>
      <c r="C127" s="5" t="s">
        <v>145</v>
      </c>
      <c r="D127" s="5" t="str">
        <f t="shared" si="4"/>
        <v>2012CORRENTES</v>
      </c>
      <c r="E127" s="5" t="s">
        <v>190</v>
      </c>
      <c r="F127" s="5" t="str">
        <f t="shared" si="6"/>
        <v>2012LIQUIDADAS</v>
      </c>
      <c r="G127" s="5" t="str">
        <f t="shared" si="7"/>
        <v xml:space="preserve">LIQUIDADASASSISTENCIA </v>
      </c>
      <c r="H127" s="5" t="s">
        <v>121</v>
      </c>
      <c r="I127" s="6" t="s">
        <v>136</v>
      </c>
      <c r="J127" s="6" t="s">
        <v>12</v>
      </c>
      <c r="K127" s="6" t="s">
        <v>153</v>
      </c>
      <c r="L127" s="6" t="s">
        <v>13</v>
      </c>
      <c r="M127" s="6" t="s">
        <v>14</v>
      </c>
      <c r="N127" s="6" t="s">
        <v>15</v>
      </c>
      <c r="O127" s="6" t="s">
        <v>9</v>
      </c>
      <c r="P127" s="31" t="s">
        <v>95</v>
      </c>
      <c r="Q127" s="4">
        <v>39008</v>
      </c>
    </row>
    <row r="128" spans="1:17" ht="21" hidden="1" x14ac:dyDescent="0.2">
      <c r="A128" t="str">
        <f t="shared" si="5"/>
        <v>2012JUL</v>
      </c>
      <c r="B128" s="5" t="s">
        <v>159</v>
      </c>
      <c r="C128" s="5" t="s">
        <v>146</v>
      </c>
      <c r="D128" s="5" t="str">
        <f t="shared" si="4"/>
        <v>2012CORRENTES</v>
      </c>
      <c r="E128" s="5" t="s">
        <v>190</v>
      </c>
      <c r="F128" s="5" t="str">
        <f t="shared" si="6"/>
        <v>2012LIQUIDADAS</v>
      </c>
      <c r="G128" s="5" t="str">
        <f t="shared" si="7"/>
        <v xml:space="preserve">LIQUIDADASASSISTENCIA </v>
      </c>
      <c r="H128" s="5" t="s">
        <v>121</v>
      </c>
      <c r="I128" s="6" t="s">
        <v>136</v>
      </c>
      <c r="J128" s="6" t="s">
        <v>12</v>
      </c>
      <c r="K128" s="6" t="s">
        <v>153</v>
      </c>
      <c r="L128" s="6" t="s">
        <v>13</v>
      </c>
      <c r="M128" s="6" t="s">
        <v>14</v>
      </c>
      <c r="N128" s="6" t="s">
        <v>15</v>
      </c>
      <c r="O128" s="6" t="s">
        <v>9</v>
      </c>
      <c r="P128" s="31" t="s">
        <v>96</v>
      </c>
      <c r="Q128" s="4">
        <v>13768</v>
      </c>
    </row>
    <row r="129" spans="1:17" ht="21" hidden="1" x14ac:dyDescent="0.2">
      <c r="A129" t="str">
        <f t="shared" si="5"/>
        <v>2012AGO</v>
      </c>
      <c r="B129" s="5" t="s">
        <v>159</v>
      </c>
      <c r="C129" s="5" t="s">
        <v>147</v>
      </c>
      <c r="D129" s="5" t="str">
        <f t="shared" si="4"/>
        <v>2012CORRENTES</v>
      </c>
      <c r="E129" s="5" t="s">
        <v>190</v>
      </c>
      <c r="F129" s="5" t="str">
        <f t="shared" si="6"/>
        <v>2012LIQUIDADAS</v>
      </c>
      <c r="G129" s="5" t="str">
        <f t="shared" si="7"/>
        <v xml:space="preserve">LIQUIDADASASSISTENCIA </v>
      </c>
      <c r="H129" s="5" t="s">
        <v>121</v>
      </c>
      <c r="I129" s="6" t="s">
        <v>136</v>
      </c>
      <c r="J129" s="6" t="s">
        <v>12</v>
      </c>
      <c r="K129" s="6" t="s">
        <v>153</v>
      </c>
      <c r="L129" s="6" t="s">
        <v>13</v>
      </c>
      <c r="M129" s="6" t="s">
        <v>14</v>
      </c>
      <c r="N129" s="6" t="s">
        <v>15</v>
      </c>
      <c r="O129" s="6" t="s">
        <v>9</v>
      </c>
      <c r="P129" s="31" t="s">
        <v>97</v>
      </c>
      <c r="Q129" s="4">
        <v>11566</v>
      </c>
    </row>
    <row r="130" spans="1:17" ht="21" hidden="1" x14ac:dyDescent="0.2">
      <c r="A130" t="str">
        <f t="shared" si="5"/>
        <v>2012SET</v>
      </c>
      <c r="B130" s="5" t="s">
        <v>159</v>
      </c>
      <c r="C130" s="5" t="s">
        <v>148</v>
      </c>
      <c r="D130" s="5" t="str">
        <f t="shared" ref="D130:D193" si="8">B130&amp;K130</f>
        <v>2012CORRENTES</v>
      </c>
      <c r="E130" s="5" t="s">
        <v>190</v>
      </c>
      <c r="F130" s="5" t="str">
        <f t="shared" si="6"/>
        <v>2012LIQUIDADAS</v>
      </c>
      <c r="G130" s="5" t="str">
        <f t="shared" si="7"/>
        <v xml:space="preserve">LIQUIDADASASSISTENCIA </v>
      </c>
      <c r="H130" s="5" t="s">
        <v>121</v>
      </c>
      <c r="I130" s="6" t="s">
        <v>136</v>
      </c>
      <c r="J130" s="6" t="s">
        <v>12</v>
      </c>
      <c r="K130" s="6" t="s">
        <v>153</v>
      </c>
      <c r="L130" s="6" t="s">
        <v>13</v>
      </c>
      <c r="M130" s="6" t="s">
        <v>14</v>
      </c>
      <c r="N130" s="6" t="s">
        <v>15</v>
      </c>
      <c r="O130" s="6" t="s">
        <v>9</v>
      </c>
      <c r="P130" s="31" t="s">
        <v>98</v>
      </c>
      <c r="Q130" s="4">
        <v>29576.25</v>
      </c>
    </row>
    <row r="131" spans="1:17" ht="21" hidden="1" x14ac:dyDescent="0.2">
      <c r="A131" t="str">
        <f t="shared" ref="A131:A194" si="9">B131&amp;C131</f>
        <v>2012OUT</v>
      </c>
      <c r="B131" s="5" t="s">
        <v>159</v>
      </c>
      <c r="C131" s="5" t="s">
        <v>149</v>
      </c>
      <c r="D131" s="5" t="str">
        <f t="shared" si="8"/>
        <v>2012CORRENTES</v>
      </c>
      <c r="E131" s="5" t="s">
        <v>190</v>
      </c>
      <c r="F131" s="5" t="str">
        <f t="shared" ref="F131:F194" si="10">B131&amp;E131</f>
        <v>2012LIQUIDADAS</v>
      </c>
      <c r="G131" s="5" t="str">
        <f t="shared" ref="G131:G194" si="11">E131&amp;I131</f>
        <v xml:space="preserve">LIQUIDADASASSISTENCIA </v>
      </c>
      <c r="H131" s="5" t="s">
        <v>121</v>
      </c>
      <c r="I131" s="6" t="s">
        <v>136</v>
      </c>
      <c r="J131" s="6" t="s">
        <v>12</v>
      </c>
      <c r="K131" s="6" t="s">
        <v>153</v>
      </c>
      <c r="L131" s="6" t="s">
        <v>13</v>
      </c>
      <c r="M131" s="6" t="s">
        <v>14</v>
      </c>
      <c r="N131" s="6" t="s">
        <v>15</v>
      </c>
      <c r="O131" s="6" t="s">
        <v>9</v>
      </c>
      <c r="P131" s="31" t="s">
        <v>99</v>
      </c>
      <c r="Q131" s="4">
        <v>18953.419999999998</v>
      </c>
    </row>
    <row r="132" spans="1:17" ht="21" hidden="1" x14ac:dyDescent="0.2">
      <c r="A132" t="str">
        <f t="shared" si="9"/>
        <v>2012NOV</v>
      </c>
      <c r="B132" s="5" t="s">
        <v>159</v>
      </c>
      <c r="C132" s="5" t="s">
        <v>150</v>
      </c>
      <c r="D132" s="5" t="str">
        <f t="shared" si="8"/>
        <v>2012CORRENTES</v>
      </c>
      <c r="E132" s="5" t="s">
        <v>190</v>
      </c>
      <c r="F132" s="5" t="str">
        <f t="shared" si="10"/>
        <v>2012LIQUIDADAS</v>
      </c>
      <c r="G132" s="5" t="str">
        <f t="shared" si="11"/>
        <v xml:space="preserve">LIQUIDADASASSISTENCIA </v>
      </c>
      <c r="H132" s="5" t="s">
        <v>121</v>
      </c>
      <c r="I132" s="6" t="s">
        <v>136</v>
      </c>
      <c r="J132" s="6" t="s">
        <v>12</v>
      </c>
      <c r="K132" s="6" t="s">
        <v>153</v>
      </c>
      <c r="L132" s="6" t="s">
        <v>13</v>
      </c>
      <c r="M132" s="6" t="s">
        <v>14</v>
      </c>
      <c r="N132" s="6" t="s">
        <v>15</v>
      </c>
      <c r="O132" s="6" t="s">
        <v>9</v>
      </c>
      <c r="P132" s="31" t="s">
        <v>100</v>
      </c>
      <c r="Q132" s="4">
        <v>85320.57</v>
      </c>
    </row>
    <row r="133" spans="1:17" ht="21" hidden="1" x14ac:dyDescent="0.2">
      <c r="A133" t="str">
        <f t="shared" si="9"/>
        <v>2012DEZ</v>
      </c>
      <c r="B133" s="5" t="s">
        <v>159</v>
      </c>
      <c r="C133" s="5" t="s">
        <v>151</v>
      </c>
      <c r="D133" s="5" t="str">
        <f t="shared" si="8"/>
        <v>2012CORRENTES</v>
      </c>
      <c r="E133" s="5" t="s">
        <v>190</v>
      </c>
      <c r="F133" s="5" t="str">
        <f t="shared" si="10"/>
        <v>2012LIQUIDADAS</v>
      </c>
      <c r="G133" s="5" t="str">
        <f t="shared" si="11"/>
        <v xml:space="preserve">LIQUIDADASASSISTENCIA </v>
      </c>
      <c r="H133" s="5" t="s">
        <v>121</v>
      </c>
      <c r="I133" s="6" t="s">
        <v>136</v>
      </c>
      <c r="J133" s="6" t="s">
        <v>12</v>
      </c>
      <c r="K133" s="6" t="s">
        <v>153</v>
      </c>
      <c r="L133" s="6" t="s">
        <v>13</v>
      </c>
      <c r="M133" s="6" t="s">
        <v>14</v>
      </c>
      <c r="N133" s="6" t="s">
        <v>15</v>
      </c>
      <c r="O133" s="6" t="s">
        <v>9</v>
      </c>
      <c r="P133" s="31" t="s">
        <v>101</v>
      </c>
      <c r="Q133" s="4">
        <v>33992.74</v>
      </c>
    </row>
    <row r="134" spans="1:17" hidden="1" x14ac:dyDescent="0.2">
      <c r="A134" t="str">
        <f t="shared" si="9"/>
        <v>2012000</v>
      </c>
      <c r="B134" s="5" t="s">
        <v>159</v>
      </c>
      <c r="C134" s="5" t="s">
        <v>152</v>
      </c>
      <c r="D134" s="5" t="str">
        <f t="shared" si="8"/>
        <v>2012CORRENTES</v>
      </c>
      <c r="E134" s="5" t="s">
        <v>189</v>
      </c>
      <c r="F134" s="5" t="str">
        <f t="shared" si="10"/>
        <v>2012RAP</v>
      </c>
      <c r="G134" s="5" t="str">
        <f t="shared" si="11"/>
        <v xml:space="preserve">RAPASSISTENCIA </v>
      </c>
      <c r="H134" s="5" t="s">
        <v>121</v>
      </c>
      <c r="I134" s="6" t="s">
        <v>136</v>
      </c>
      <c r="J134" s="6" t="s">
        <v>12</v>
      </c>
      <c r="K134" s="6" t="s">
        <v>153</v>
      </c>
      <c r="L134" s="6" t="s">
        <v>6</v>
      </c>
      <c r="M134" s="6" t="s">
        <v>24</v>
      </c>
      <c r="N134" s="6" t="s">
        <v>25</v>
      </c>
      <c r="O134" s="6" t="s">
        <v>9</v>
      </c>
      <c r="P134" s="31" t="s">
        <v>28</v>
      </c>
      <c r="Q134" s="4">
        <v>27448.240000000002</v>
      </c>
    </row>
    <row r="135" spans="1:17" hidden="1" x14ac:dyDescent="0.2">
      <c r="A135" t="str">
        <f t="shared" si="9"/>
        <v>2012000</v>
      </c>
      <c r="B135" s="5" t="s">
        <v>159</v>
      </c>
      <c r="C135" s="5" t="s">
        <v>152</v>
      </c>
      <c r="D135" s="5" t="str">
        <f t="shared" si="8"/>
        <v>2012CORRENTES</v>
      </c>
      <c r="E135" s="5" t="s">
        <v>189</v>
      </c>
      <c r="F135" s="5" t="str">
        <f t="shared" si="10"/>
        <v>2012RAP</v>
      </c>
      <c r="G135" s="5" t="str">
        <f t="shared" si="11"/>
        <v xml:space="preserve">RAPASSISTENCIA </v>
      </c>
      <c r="H135" s="5" t="s">
        <v>121</v>
      </c>
      <c r="I135" s="6" t="s">
        <v>136</v>
      </c>
      <c r="J135" s="6" t="s">
        <v>12</v>
      </c>
      <c r="K135" s="6" t="s">
        <v>153</v>
      </c>
      <c r="L135" s="6" t="s">
        <v>6</v>
      </c>
      <c r="M135" s="6" t="s">
        <v>7</v>
      </c>
      <c r="N135" s="6" t="s">
        <v>8</v>
      </c>
      <c r="O135" s="6" t="s">
        <v>9</v>
      </c>
      <c r="P135" s="31" t="s">
        <v>28</v>
      </c>
      <c r="Q135" s="4">
        <v>91349.05</v>
      </c>
    </row>
    <row r="136" spans="1:17" ht="21" hidden="1" x14ac:dyDescent="0.2">
      <c r="A136" t="str">
        <f t="shared" si="9"/>
        <v>2012JAN</v>
      </c>
      <c r="B136" s="5" t="s">
        <v>159</v>
      </c>
      <c r="C136" s="5" t="s">
        <v>140</v>
      </c>
      <c r="D136" s="5" t="str">
        <f t="shared" si="8"/>
        <v>2012CORRENTES</v>
      </c>
      <c r="E136" s="5" t="s">
        <v>190</v>
      </c>
      <c r="F136" s="5" t="str">
        <f t="shared" si="10"/>
        <v>2012LIQUIDADAS</v>
      </c>
      <c r="G136" s="5" t="str">
        <f t="shared" si="11"/>
        <v xml:space="preserve">LIQUIDADASCAPACITACAO </v>
      </c>
      <c r="H136" s="5" t="s">
        <v>122</v>
      </c>
      <c r="I136" s="6" t="s">
        <v>134</v>
      </c>
      <c r="J136" s="6" t="s">
        <v>12</v>
      </c>
      <c r="K136" s="6" t="s">
        <v>153</v>
      </c>
      <c r="L136" s="6" t="s">
        <v>13</v>
      </c>
      <c r="M136" s="6" t="s">
        <v>14</v>
      </c>
      <c r="N136" s="6" t="s">
        <v>15</v>
      </c>
      <c r="O136" s="6" t="s">
        <v>9</v>
      </c>
      <c r="P136" s="31" t="s">
        <v>90</v>
      </c>
      <c r="Q136" s="4">
        <v>402.45</v>
      </c>
    </row>
    <row r="137" spans="1:17" ht="21" hidden="1" x14ac:dyDescent="0.2">
      <c r="A137" t="str">
        <f t="shared" si="9"/>
        <v>2012MAR</v>
      </c>
      <c r="B137" s="5" t="s">
        <v>159</v>
      </c>
      <c r="C137" s="5" t="s">
        <v>142</v>
      </c>
      <c r="D137" s="5" t="str">
        <f t="shared" si="8"/>
        <v>2012CORRENTES</v>
      </c>
      <c r="E137" s="5" t="s">
        <v>190</v>
      </c>
      <c r="F137" s="5" t="str">
        <f t="shared" si="10"/>
        <v>2012LIQUIDADAS</v>
      </c>
      <c r="G137" s="5" t="str">
        <f t="shared" si="11"/>
        <v xml:space="preserve">LIQUIDADASCAPACITACAO </v>
      </c>
      <c r="H137" s="5" t="s">
        <v>122</v>
      </c>
      <c r="I137" s="6" t="s">
        <v>134</v>
      </c>
      <c r="J137" s="6" t="s">
        <v>12</v>
      </c>
      <c r="K137" s="6" t="s">
        <v>153</v>
      </c>
      <c r="L137" s="6" t="s">
        <v>13</v>
      </c>
      <c r="M137" s="6" t="s">
        <v>14</v>
      </c>
      <c r="N137" s="6" t="s">
        <v>15</v>
      </c>
      <c r="O137" s="6" t="s">
        <v>9</v>
      </c>
      <c r="P137" s="31" t="s">
        <v>92</v>
      </c>
      <c r="Q137" s="4">
        <v>3163.51</v>
      </c>
    </row>
    <row r="138" spans="1:17" ht="21" hidden="1" x14ac:dyDescent="0.2">
      <c r="A138" t="str">
        <f t="shared" si="9"/>
        <v>2012ABR</v>
      </c>
      <c r="B138" s="5" t="s">
        <v>159</v>
      </c>
      <c r="C138" s="5" t="s">
        <v>143</v>
      </c>
      <c r="D138" s="5" t="str">
        <f t="shared" si="8"/>
        <v>2012CORRENTES</v>
      </c>
      <c r="E138" s="5" t="s">
        <v>190</v>
      </c>
      <c r="F138" s="5" t="str">
        <f t="shared" si="10"/>
        <v>2012LIQUIDADAS</v>
      </c>
      <c r="G138" s="5" t="str">
        <f t="shared" si="11"/>
        <v xml:space="preserve">LIQUIDADASCAPACITACAO </v>
      </c>
      <c r="H138" s="5" t="s">
        <v>122</v>
      </c>
      <c r="I138" s="6" t="s">
        <v>134</v>
      </c>
      <c r="J138" s="6" t="s">
        <v>12</v>
      </c>
      <c r="K138" s="6" t="s">
        <v>153</v>
      </c>
      <c r="L138" s="6" t="s">
        <v>13</v>
      </c>
      <c r="M138" s="6" t="s">
        <v>14</v>
      </c>
      <c r="N138" s="6" t="s">
        <v>15</v>
      </c>
      <c r="O138" s="6" t="s">
        <v>9</v>
      </c>
      <c r="P138" s="31" t="s">
        <v>93</v>
      </c>
      <c r="Q138" s="4">
        <v>1321.22</v>
      </c>
    </row>
    <row r="139" spans="1:17" ht="21" hidden="1" x14ac:dyDescent="0.2">
      <c r="A139" t="str">
        <f t="shared" si="9"/>
        <v>2012MAI</v>
      </c>
      <c r="B139" s="5" t="s">
        <v>159</v>
      </c>
      <c r="C139" s="5" t="s">
        <v>144</v>
      </c>
      <c r="D139" s="5" t="str">
        <f t="shared" si="8"/>
        <v>2012CORRENTES</v>
      </c>
      <c r="E139" s="5" t="s">
        <v>190</v>
      </c>
      <c r="F139" s="5" t="str">
        <f t="shared" si="10"/>
        <v>2012LIQUIDADAS</v>
      </c>
      <c r="G139" s="5" t="str">
        <f t="shared" si="11"/>
        <v xml:space="preserve">LIQUIDADASCAPACITACAO </v>
      </c>
      <c r="H139" s="5" t="s">
        <v>122</v>
      </c>
      <c r="I139" s="6" t="s">
        <v>134</v>
      </c>
      <c r="J139" s="6" t="s">
        <v>12</v>
      </c>
      <c r="K139" s="6" t="s">
        <v>153</v>
      </c>
      <c r="L139" s="6" t="s">
        <v>13</v>
      </c>
      <c r="M139" s="6" t="s">
        <v>14</v>
      </c>
      <c r="N139" s="6" t="s">
        <v>15</v>
      </c>
      <c r="O139" s="6" t="s">
        <v>9</v>
      </c>
      <c r="P139" s="31" t="s">
        <v>94</v>
      </c>
      <c r="Q139" s="4">
        <v>887.74</v>
      </c>
    </row>
    <row r="140" spans="1:17" ht="21" hidden="1" x14ac:dyDescent="0.2">
      <c r="A140" t="str">
        <f t="shared" si="9"/>
        <v>2012JUN</v>
      </c>
      <c r="B140" s="5" t="s">
        <v>159</v>
      </c>
      <c r="C140" s="5" t="s">
        <v>145</v>
      </c>
      <c r="D140" s="5" t="str">
        <f t="shared" si="8"/>
        <v>2012CORRENTES</v>
      </c>
      <c r="E140" s="5" t="s">
        <v>190</v>
      </c>
      <c r="F140" s="5" t="str">
        <f t="shared" si="10"/>
        <v>2012LIQUIDADAS</v>
      </c>
      <c r="G140" s="5" t="str">
        <f t="shared" si="11"/>
        <v xml:space="preserve">LIQUIDADASCAPACITACAO </v>
      </c>
      <c r="H140" s="5" t="s">
        <v>122</v>
      </c>
      <c r="I140" s="6" t="s">
        <v>134</v>
      </c>
      <c r="J140" s="6" t="s">
        <v>12</v>
      </c>
      <c r="K140" s="6" t="s">
        <v>153</v>
      </c>
      <c r="L140" s="6" t="s">
        <v>13</v>
      </c>
      <c r="M140" s="6" t="s">
        <v>14</v>
      </c>
      <c r="N140" s="6" t="s">
        <v>15</v>
      </c>
      <c r="O140" s="6" t="s">
        <v>9</v>
      </c>
      <c r="P140" s="31" t="s">
        <v>95</v>
      </c>
      <c r="Q140" s="4">
        <v>1299.1099999999999</v>
      </c>
    </row>
    <row r="141" spans="1:17" ht="21" hidden="1" x14ac:dyDescent="0.2">
      <c r="A141" t="str">
        <f t="shared" si="9"/>
        <v>2012JUL</v>
      </c>
      <c r="B141" s="5" t="s">
        <v>159</v>
      </c>
      <c r="C141" s="5" t="s">
        <v>146</v>
      </c>
      <c r="D141" s="5" t="str">
        <f t="shared" si="8"/>
        <v>2012CORRENTES</v>
      </c>
      <c r="E141" s="5" t="s">
        <v>190</v>
      </c>
      <c r="F141" s="5" t="str">
        <f t="shared" si="10"/>
        <v>2012LIQUIDADAS</v>
      </c>
      <c r="G141" s="5" t="str">
        <f t="shared" si="11"/>
        <v xml:space="preserve">LIQUIDADASCAPACITACAO </v>
      </c>
      <c r="H141" s="5" t="s">
        <v>122</v>
      </c>
      <c r="I141" s="6" t="s">
        <v>134</v>
      </c>
      <c r="J141" s="6" t="s">
        <v>12</v>
      </c>
      <c r="K141" s="6" t="s">
        <v>153</v>
      </c>
      <c r="L141" s="6" t="s">
        <v>13</v>
      </c>
      <c r="M141" s="6" t="s">
        <v>14</v>
      </c>
      <c r="N141" s="6" t="s">
        <v>15</v>
      </c>
      <c r="O141" s="6" t="s">
        <v>9</v>
      </c>
      <c r="P141" s="31" t="s">
        <v>96</v>
      </c>
      <c r="Q141" s="4">
        <v>1418.76</v>
      </c>
    </row>
    <row r="142" spans="1:17" ht="21" hidden="1" x14ac:dyDescent="0.2">
      <c r="A142" t="str">
        <f t="shared" si="9"/>
        <v>2012AGO</v>
      </c>
      <c r="B142" s="5" t="s">
        <v>159</v>
      </c>
      <c r="C142" s="5" t="s">
        <v>147</v>
      </c>
      <c r="D142" s="5" t="str">
        <f t="shared" si="8"/>
        <v>2012CORRENTES</v>
      </c>
      <c r="E142" s="5" t="s">
        <v>190</v>
      </c>
      <c r="F142" s="5" t="str">
        <f t="shared" si="10"/>
        <v>2012LIQUIDADAS</v>
      </c>
      <c r="G142" s="5" t="str">
        <f t="shared" si="11"/>
        <v xml:space="preserve">LIQUIDADASCAPACITACAO </v>
      </c>
      <c r="H142" s="5" t="s">
        <v>122</v>
      </c>
      <c r="I142" s="6" t="s">
        <v>134</v>
      </c>
      <c r="J142" s="6" t="s">
        <v>12</v>
      </c>
      <c r="K142" s="6" t="s">
        <v>153</v>
      </c>
      <c r="L142" s="6" t="s">
        <v>13</v>
      </c>
      <c r="M142" s="6" t="s">
        <v>14</v>
      </c>
      <c r="N142" s="6" t="s">
        <v>15</v>
      </c>
      <c r="O142" s="6" t="s">
        <v>9</v>
      </c>
      <c r="P142" s="31" t="s">
        <v>97</v>
      </c>
      <c r="Q142" s="4">
        <v>469.21</v>
      </c>
    </row>
    <row r="143" spans="1:17" ht="21" hidden="1" x14ac:dyDescent="0.2">
      <c r="A143" t="str">
        <f t="shared" si="9"/>
        <v>2012OUT</v>
      </c>
      <c r="B143" s="5" t="s">
        <v>159</v>
      </c>
      <c r="C143" s="5" t="s">
        <v>149</v>
      </c>
      <c r="D143" s="5" t="str">
        <f t="shared" si="8"/>
        <v>2012CORRENTES</v>
      </c>
      <c r="E143" s="5" t="s">
        <v>190</v>
      </c>
      <c r="F143" s="5" t="str">
        <f t="shared" si="10"/>
        <v>2012LIQUIDADAS</v>
      </c>
      <c r="G143" s="5" t="str">
        <f t="shared" si="11"/>
        <v xml:space="preserve">LIQUIDADASCAPACITACAO </v>
      </c>
      <c r="H143" s="5" t="s">
        <v>122</v>
      </c>
      <c r="I143" s="6" t="s">
        <v>134</v>
      </c>
      <c r="J143" s="6" t="s">
        <v>12</v>
      </c>
      <c r="K143" s="6" t="s">
        <v>153</v>
      </c>
      <c r="L143" s="6" t="s">
        <v>13</v>
      </c>
      <c r="M143" s="6" t="s">
        <v>14</v>
      </c>
      <c r="N143" s="6" t="s">
        <v>15</v>
      </c>
      <c r="O143" s="6" t="s">
        <v>9</v>
      </c>
      <c r="P143" s="31" t="s">
        <v>99</v>
      </c>
      <c r="Q143" s="4">
        <v>1681.04</v>
      </c>
    </row>
    <row r="144" spans="1:17" ht="21" hidden="1" x14ac:dyDescent="0.2">
      <c r="A144" t="str">
        <f t="shared" si="9"/>
        <v>2012NOV</v>
      </c>
      <c r="B144" s="5" t="s">
        <v>159</v>
      </c>
      <c r="C144" s="5" t="s">
        <v>150</v>
      </c>
      <c r="D144" s="5" t="str">
        <f t="shared" si="8"/>
        <v>2012CORRENTES</v>
      </c>
      <c r="E144" s="5" t="s">
        <v>190</v>
      </c>
      <c r="F144" s="5" t="str">
        <f t="shared" si="10"/>
        <v>2012LIQUIDADAS</v>
      </c>
      <c r="G144" s="5" t="str">
        <f t="shared" si="11"/>
        <v xml:space="preserve">LIQUIDADASCAPACITACAO </v>
      </c>
      <c r="H144" s="5" t="s">
        <v>122</v>
      </c>
      <c r="I144" s="6" t="s">
        <v>134</v>
      </c>
      <c r="J144" s="6" t="s">
        <v>12</v>
      </c>
      <c r="K144" s="6" t="s">
        <v>153</v>
      </c>
      <c r="L144" s="6" t="s">
        <v>13</v>
      </c>
      <c r="M144" s="6" t="s">
        <v>14</v>
      </c>
      <c r="N144" s="6" t="s">
        <v>15</v>
      </c>
      <c r="O144" s="6" t="s">
        <v>9</v>
      </c>
      <c r="P144" s="31" t="s">
        <v>100</v>
      </c>
      <c r="Q144" s="4">
        <v>9418.4</v>
      </c>
    </row>
    <row r="145" spans="1:17" ht="21" hidden="1" x14ac:dyDescent="0.2">
      <c r="A145" t="str">
        <f t="shared" si="9"/>
        <v>2012DEZ</v>
      </c>
      <c r="B145" s="5" t="s">
        <v>159</v>
      </c>
      <c r="C145" s="5" t="s">
        <v>151</v>
      </c>
      <c r="D145" s="5" t="str">
        <f t="shared" si="8"/>
        <v>2012CORRENTES</v>
      </c>
      <c r="E145" s="5" t="s">
        <v>190</v>
      </c>
      <c r="F145" s="5" t="str">
        <f t="shared" si="10"/>
        <v>2012LIQUIDADAS</v>
      </c>
      <c r="G145" s="5" t="str">
        <f t="shared" si="11"/>
        <v xml:space="preserve">LIQUIDADASCAPACITACAO </v>
      </c>
      <c r="H145" s="5" t="s">
        <v>122</v>
      </c>
      <c r="I145" s="6" t="s">
        <v>134</v>
      </c>
      <c r="J145" s="6" t="s">
        <v>12</v>
      </c>
      <c r="K145" s="6" t="s">
        <v>153</v>
      </c>
      <c r="L145" s="6" t="s">
        <v>13</v>
      </c>
      <c r="M145" s="6" t="s">
        <v>14</v>
      </c>
      <c r="N145" s="6" t="s">
        <v>15</v>
      </c>
      <c r="O145" s="6" t="s">
        <v>9</v>
      </c>
      <c r="P145" s="31" t="s">
        <v>101</v>
      </c>
      <c r="Q145" s="4">
        <v>721.24</v>
      </c>
    </row>
    <row r="146" spans="1:17" hidden="1" x14ac:dyDescent="0.2">
      <c r="A146" t="str">
        <f t="shared" si="9"/>
        <v>2012000</v>
      </c>
      <c r="B146" s="5" t="s">
        <v>159</v>
      </c>
      <c r="C146" s="5" t="s">
        <v>152</v>
      </c>
      <c r="D146" s="5" t="str">
        <f t="shared" si="8"/>
        <v>2012CORRENTES</v>
      </c>
      <c r="E146" s="5" t="s">
        <v>189</v>
      </c>
      <c r="F146" s="5" t="str">
        <f t="shared" si="10"/>
        <v>2012RAP</v>
      </c>
      <c r="G146" s="5" t="str">
        <f t="shared" si="11"/>
        <v xml:space="preserve">RAPCAPACITACAO </v>
      </c>
      <c r="H146" s="5" t="s">
        <v>122</v>
      </c>
      <c r="I146" s="6" t="s">
        <v>134</v>
      </c>
      <c r="J146" s="6" t="s">
        <v>12</v>
      </c>
      <c r="K146" s="6" t="s">
        <v>153</v>
      </c>
      <c r="L146" s="6" t="s">
        <v>6</v>
      </c>
      <c r="M146" s="6" t="s">
        <v>7</v>
      </c>
      <c r="N146" s="6" t="s">
        <v>8</v>
      </c>
      <c r="O146" s="6" t="s">
        <v>9</v>
      </c>
      <c r="P146" s="31" t="s">
        <v>28</v>
      </c>
      <c r="Q146" s="4">
        <v>3022.2</v>
      </c>
    </row>
    <row r="147" spans="1:17" hidden="1" x14ac:dyDescent="0.2">
      <c r="A147" t="str">
        <f t="shared" si="9"/>
        <v>2012000</v>
      </c>
      <c r="B147" s="5" t="s">
        <v>159</v>
      </c>
      <c r="C147" s="5" t="s">
        <v>152</v>
      </c>
      <c r="D147" s="5" t="str">
        <f t="shared" si="8"/>
        <v>2012CAPITAL</v>
      </c>
      <c r="E147" s="5" t="s">
        <v>189</v>
      </c>
      <c r="F147" s="5" t="str">
        <f t="shared" si="10"/>
        <v>2012RAP</v>
      </c>
      <c r="G147" s="5" t="str">
        <f t="shared" si="11"/>
        <v xml:space="preserve">RAPACERVO </v>
      </c>
      <c r="H147" s="5" t="s">
        <v>123</v>
      </c>
      <c r="I147" s="6" t="s">
        <v>171</v>
      </c>
      <c r="J147" s="6" t="s">
        <v>19</v>
      </c>
      <c r="K147" s="6" t="s">
        <v>154</v>
      </c>
      <c r="L147" s="6" t="s">
        <v>6</v>
      </c>
      <c r="M147" s="6" t="s">
        <v>7</v>
      </c>
      <c r="N147" s="6" t="s">
        <v>8</v>
      </c>
      <c r="O147" s="6" t="s">
        <v>9</v>
      </c>
      <c r="P147" s="31" t="s">
        <v>28</v>
      </c>
      <c r="Q147" s="4">
        <v>59648.5</v>
      </c>
    </row>
    <row r="148" spans="1:17" hidden="1" x14ac:dyDescent="0.2">
      <c r="A148" t="str">
        <f t="shared" si="9"/>
        <v>2012000</v>
      </c>
      <c r="B148" s="5" t="s">
        <v>159</v>
      </c>
      <c r="C148" s="5" t="s">
        <v>152</v>
      </c>
      <c r="D148" s="5" t="str">
        <f t="shared" si="8"/>
        <v>2012CORRENTES</v>
      </c>
      <c r="E148" s="5" t="s">
        <v>189</v>
      </c>
      <c r="F148" s="5" t="str">
        <f t="shared" si="10"/>
        <v>2012RAP</v>
      </c>
      <c r="G148" s="5" t="str">
        <f t="shared" si="11"/>
        <v xml:space="preserve">RAPCAPACITACAO </v>
      </c>
      <c r="H148" s="5" t="s">
        <v>124</v>
      </c>
      <c r="I148" s="6" t="s">
        <v>134</v>
      </c>
      <c r="J148" s="6" t="s">
        <v>12</v>
      </c>
      <c r="K148" s="6" t="s">
        <v>153</v>
      </c>
      <c r="L148" s="6" t="s">
        <v>6</v>
      </c>
      <c r="M148" s="6" t="s">
        <v>24</v>
      </c>
      <c r="N148" s="6" t="s">
        <v>25</v>
      </c>
      <c r="O148" s="6" t="s">
        <v>9</v>
      </c>
      <c r="P148" s="31" t="s">
        <v>28</v>
      </c>
      <c r="Q148" s="4">
        <v>530.1</v>
      </c>
    </row>
    <row r="149" spans="1:17" hidden="1" x14ac:dyDescent="0.2">
      <c r="A149" t="str">
        <f t="shared" si="9"/>
        <v>2012000</v>
      </c>
      <c r="B149" s="5" t="s">
        <v>159</v>
      </c>
      <c r="C149" s="5" t="s">
        <v>152</v>
      </c>
      <c r="D149" s="5" t="str">
        <f t="shared" si="8"/>
        <v>2012CORRENTES</v>
      </c>
      <c r="E149" s="5" t="s">
        <v>189</v>
      </c>
      <c r="F149" s="5" t="str">
        <f t="shared" si="10"/>
        <v>2012RAP</v>
      </c>
      <c r="G149" s="5" t="str">
        <f t="shared" si="11"/>
        <v xml:space="preserve">RAPCAPACITACAO </v>
      </c>
      <c r="H149" s="5" t="s">
        <v>124</v>
      </c>
      <c r="I149" s="6" t="s">
        <v>134</v>
      </c>
      <c r="J149" s="6" t="s">
        <v>12</v>
      </c>
      <c r="K149" s="6" t="s">
        <v>153</v>
      </c>
      <c r="L149" s="6" t="s">
        <v>6</v>
      </c>
      <c r="M149" s="6" t="s">
        <v>7</v>
      </c>
      <c r="N149" s="6" t="s">
        <v>8</v>
      </c>
      <c r="O149" s="6" t="s">
        <v>9</v>
      </c>
      <c r="P149" s="31" t="s">
        <v>28</v>
      </c>
      <c r="Q149" s="4">
        <v>51300.57</v>
      </c>
    </row>
    <row r="150" spans="1:17" hidden="1" x14ac:dyDescent="0.2">
      <c r="A150" t="str">
        <f t="shared" si="9"/>
        <v>2012000</v>
      </c>
      <c r="B150" s="5" t="s">
        <v>159</v>
      </c>
      <c r="C150" s="5" t="s">
        <v>152</v>
      </c>
      <c r="D150" s="5" t="str">
        <f t="shared" si="8"/>
        <v>2012CAPITAL</v>
      </c>
      <c r="E150" s="5" t="s">
        <v>189</v>
      </c>
      <c r="F150" s="5" t="str">
        <f t="shared" si="10"/>
        <v>2012RAP</v>
      </c>
      <c r="G150" s="5" t="str">
        <f t="shared" si="11"/>
        <v xml:space="preserve">RAPCAPACITACAO </v>
      </c>
      <c r="H150" s="5" t="s">
        <v>124</v>
      </c>
      <c r="I150" s="6" t="s">
        <v>134</v>
      </c>
      <c r="J150" s="6" t="s">
        <v>19</v>
      </c>
      <c r="K150" s="6" t="s">
        <v>154</v>
      </c>
      <c r="L150" s="6" t="s">
        <v>6</v>
      </c>
      <c r="M150" s="6" t="s">
        <v>7</v>
      </c>
      <c r="N150" s="6" t="s">
        <v>8</v>
      </c>
      <c r="O150" s="6" t="s">
        <v>9</v>
      </c>
      <c r="P150" s="31" t="s">
        <v>28</v>
      </c>
      <c r="Q150" s="4">
        <v>28900</v>
      </c>
    </row>
    <row r="151" spans="1:17" ht="21" hidden="1" x14ac:dyDescent="0.2">
      <c r="A151" t="str">
        <f t="shared" si="9"/>
        <v>2012000</v>
      </c>
      <c r="B151" s="5" t="s">
        <v>159</v>
      </c>
      <c r="C151" s="5" t="s">
        <v>152</v>
      </c>
      <c r="D151" s="5" t="str">
        <f t="shared" si="8"/>
        <v>2012CORRENTES</v>
      </c>
      <c r="E151" s="5" t="s">
        <v>189</v>
      </c>
      <c r="F151" s="5" t="str">
        <f t="shared" si="10"/>
        <v>2012RAP</v>
      </c>
      <c r="G151" s="5" t="str">
        <f t="shared" si="11"/>
        <v>RAPFOMENTO AO DESENV</v>
      </c>
      <c r="H151" s="5" t="s">
        <v>125</v>
      </c>
      <c r="I151" s="6" t="s">
        <v>172</v>
      </c>
      <c r="J151" s="6" t="s">
        <v>12</v>
      </c>
      <c r="K151" s="6" t="s">
        <v>153</v>
      </c>
      <c r="L151" s="6" t="s">
        <v>6</v>
      </c>
      <c r="M151" s="6" t="s">
        <v>24</v>
      </c>
      <c r="N151" s="6" t="s">
        <v>25</v>
      </c>
      <c r="O151" s="6" t="s">
        <v>9</v>
      </c>
      <c r="P151" s="31" t="s">
        <v>28</v>
      </c>
      <c r="Q151" s="4">
        <v>9200</v>
      </c>
    </row>
    <row r="152" spans="1:17" ht="21" hidden="1" x14ac:dyDescent="0.2">
      <c r="A152" t="str">
        <f t="shared" si="9"/>
        <v>2012000</v>
      </c>
      <c r="B152" s="5" t="s">
        <v>159</v>
      </c>
      <c r="C152" s="5" t="s">
        <v>152</v>
      </c>
      <c r="D152" s="5" t="str">
        <f t="shared" si="8"/>
        <v>2012CAPITAL</v>
      </c>
      <c r="E152" s="5" t="s">
        <v>189</v>
      </c>
      <c r="F152" s="5" t="str">
        <f t="shared" si="10"/>
        <v>2012RAP</v>
      </c>
      <c r="G152" s="5" t="str">
        <f t="shared" si="11"/>
        <v xml:space="preserve">RAPREESTRUTURACAO DA REDE </v>
      </c>
      <c r="H152" s="5" t="s">
        <v>126</v>
      </c>
      <c r="I152" s="6" t="s">
        <v>137</v>
      </c>
      <c r="J152" s="6" t="s">
        <v>19</v>
      </c>
      <c r="K152" s="6" t="s">
        <v>154</v>
      </c>
      <c r="L152" s="6" t="s">
        <v>6</v>
      </c>
      <c r="M152" s="6" t="s">
        <v>24</v>
      </c>
      <c r="N152" s="6" t="s">
        <v>25</v>
      </c>
      <c r="O152" s="6" t="s">
        <v>9</v>
      </c>
      <c r="P152" s="31" t="s">
        <v>28</v>
      </c>
      <c r="Q152" s="4">
        <v>123399.83</v>
      </c>
    </row>
    <row r="153" spans="1:17" ht="21" hidden="1" x14ac:dyDescent="0.2">
      <c r="A153" t="str">
        <f t="shared" si="9"/>
        <v>2012JAN</v>
      </c>
      <c r="B153" s="5" t="s">
        <v>159</v>
      </c>
      <c r="C153" s="5" t="s">
        <v>140</v>
      </c>
      <c r="D153" s="5" t="str">
        <f t="shared" si="8"/>
        <v>2012CAPITAL</v>
      </c>
      <c r="E153" s="5" t="s">
        <v>189</v>
      </c>
      <c r="F153" s="5" t="str">
        <f t="shared" si="10"/>
        <v>2012RAP</v>
      </c>
      <c r="G153" s="5" t="str">
        <f t="shared" si="11"/>
        <v xml:space="preserve">RAPREESTRUTURACAO DA REDE </v>
      </c>
      <c r="H153" s="5" t="s">
        <v>126</v>
      </c>
      <c r="I153" s="6" t="s">
        <v>137</v>
      </c>
      <c r="J153" s="6" t="s">
        <v>19</v>
      </c>
      <c r="K153" s="6" t="s">
        <v>154</v>
      </c>
      <c r="L153" s="6" t="s">
        <v>6</v>
      </c>
      <c r="M153" s="6" t="s">
        <v>24</v>
      </c>
      <c r="N153" s="6" t="s">
        <v>25</v>
      </c>
      <c r="O153" s="6" t="s">
        <v>9</v>
      </c>
      <c r="P153" s="31" t="s">
        <v>90</v>
      </c>
      <c r="Q153" s="4">
        <v>0</v>
      </c>
    </row>
    <row r="154" spans="1:17" ht="21" hidden="1" x14ac:dyDescent="0.2">
      <c r="A154" t="str">
        <f t="shared" si="9"/>
        <v>2012AGO</v>
      </c>
      <c r="B154" s="5" t="s">
        <v>159</v>
      </c>
      <c r="C154" s="5" t="s">
        <v>147</v>
      </c>
      <c r="D154" s="5" t="str">
        <f t="shared" si="8"/>
        <v>2012CAPITAL</v>
      </c>
      <c r="E154" s="5" t="s">
        <v>189</v>
      </c>
      <c r="F154" s="5" t="str">
        <f t="shared" si="10"/>
        <v>2012RAP</v>
      </c>
      <c r="G154" s="5" t="str">
        <f t="shared" si="11"/>
        <v xml:space="preserve">RAPREESTRUTURACAO DA REDE </v>
      </c>
      <c r="H154" s="5" t="s">
        <v>126</v>
      </c>
      <c r="I154" s="6" t="s">
        <v>137</v>
      </c>
      <c r="J154" s="6" t="s">
        <v>19</v>
      </c>
      <c r="K154" s="6" t="s">
        <v>154</v>
      </c>
      <c r="L154" s="6" t="s">
        <v>6</v>
      </c>
      <c r="M154" s="6" t="s">
        <v>24</v>
      </c>
      <c r="N154" s="6" t="s">
        <v>25</v>
      </c>
      <c r="O154" s="6" t="s">
        <v>9</v>
      </c>
      <c r="P154" s="31" t="s">
        <v>97</v>
      </c>
      <c r="Q154" s="4">
        <v>0</v>
      </c>
    </row>
    <row r="155" spans="1:17" ht="21" hidden="1" x14ac:dyDescent="0.2">
      <c r="A155" t="str">
        <f t="shared" si="9"/>
        <v>2012000</v>
      </c>
      <c r="B155" s="5" t="s">
        <v>159</v>
      </c>
      <c r="C155" s="5" t="s">
        <v>152</v>
      </c>
      <c r="D155" s="5" t="str">
        <f t="shared" si="8"/>
        <v>2012CAPITAL</v>
      </c>
      <c r="E155" s="5" t="s">
        <v>189</v>
      </c>
      <c r="F155" s="5" t="str">
        <f t="shared" si="10"/>
        <v>2012RAP</v>
      </c>
      <c r="G155" s="5" t="str">
        <f t="shared" si="11"/>
        <v xml:space="preserve">RAPREESTRUTURACAO DA REDE </v>
      </c>
      <c r="H155" s="5" t="s">
        <v>126</v>
      </c>
      <c r="I155" s="6" t="s">
        <v>137</v>
      </c>
      <c r="J155" s="6" t="s">
        <v>19</v>
      </c>
      <c r="K155" s="6" t="s">
        <v>154</v>
      </c>
      <c r="L155" s="6" t="s">
        <v>6</v>
      </c>
      <c r="M155" s="6" t="s">
        <v>7</v>
      </c>
      <c r="N155" s="6" t="s">
        <v>8</v>
      </c>
      <c r="O155" s="6" t="s">
        <v>9</v>
      </c>
      <c r="P155" s="31" t="s">
        <v>28</v>
      </c>
      <c r="Q155" s="4">
        <v>501159.47</v>
      </c>
    </row>
    <row r="156" spans="1:17" ht="21" hidden="1" x14ac:dyDescent="0.2">
      <c r="A156" t="str">
        <f t="shared" si="9"/>
        <v>2013000</v>
      </c>
      <c r="B156" s="5" t="s">
        <v>160</v>
      </c>
      <c r="C156" s="5" t="s">
        <v>152</v>
      </c>
      <c r="D156" s="5" t="str">
        <f t="shared" si="8"/>
        <v>2013CAPITAL</v>
      </c>
      <c r="E156" s="5" t="s">
        <v>189</v>
      </c>
      <c r="F156" s="5" t="str">
        <f t="shared" si="10"/>
        <v>2013RAP</v>
      </c>
      <c r="G156" s="5" t="str">
        <f t="shared" si="11"/>
        <v xml:space="preserve">RAPFOMENTO A PROJETOS </v>
      </c>
      <c r="H156" s="5" t="s">
        <v>29</v>
      </c>
      <c r="I156" s="6" t="s">
        <v>135</v>
      </c>
      <c r="J156" s="6" t="s">
        <v>19</v>
      </c>
      <c r="K156" s="6" t="s">
        <v>154</v>
      </c>
      <c r="L156" s="6" t="s">
        <v>6</v>
      </c>
      <c r="M156" s="6" t="s">
        <v>7</v>
      </c>
      <c r="N156" s="6" t="s">
        <v>8</v>
      </c>
      <c r="O156" s="6" t="s">
        <v>9</v>
      </c>
      <c r="P156" s="31" t="s">
        <v>30</v>
      </c>
      <c r="Q156" s="4">
        <v>293526.65000000002</v>
      </c>
    </row>
    <row r="157" spans="1:17" ht="21" hidden="1" x14ac:dyDescent="0.2">
      <c r="A157" t="str">
        <f t="shared" si="9"/>
        <v>2013JAN</v>
      </c>
      <c r="B157" s="5" t="s">
        <v>160</v>
      </c>
      <c r="C157" s="5" t="s">
        <v>140</v>
      </c>
      <c r="D157" s="5" t="str">
        <f t="shared" si="8"/>
        <v>2013CORRENTES</v>
      </c>
      <c r="E157" s="5" t="s">
        <v>190</v>
      </c>
      <c r="F157" s="5" t="str">
        <f t="shared" si="10"/>
        <v>2013LIQUIDADAS</v>
      </c>
      <c r="G157" s="5" t="str">
        <f t="shared" si="11"/>
        <v xml:space="preserve">LIQUIDADASFUNC DE INSTITUICOES </v>
      </c>
      <c r="H157" s="5" t="s">
        <v>32</v>
      </c>
      <c r="I157" s="6" t="s">
        <v>175</v>
      </c>
      <c r="J157" s="6" t="s">
        <v>12</v>
      </c>
      <c r="K157" s="6" t="s">
        <v>153</v>
      </c>
      <c r="L157" s="6" t="s">
        <v>13</v>
      </c>
      <c r="M157" s="6" t="s">
        <v>14</v>
      </c>
      <c r="N157" s="6" t="s">
        <v>15</v>
      </c>
      <c r="O157" s="6" t="s">
        <v>9</v>
      </c>
      <c r="P157" s="31" t="s">
        <v>10</v>
      </c>
      <c r="Q157" s="4">
        <v>61340.800000000003</v>
      </c>
    </row>
    <row r="158" spans="1:17" ht="21" hidden="1" x14ac:dyDescent="0.2">
      <c r="A158" t="str">
        <f t="shared" si="9"/>
        <v>2013FEV</v>
      </c>
      <c r="B158" s="5" t="s">
        <v>160</v>
      </c>
      <c r="C158" s="5" t="s">
        <v>141</v>
      </c>
      <c r="D158" s="5" t="str">
        <f t="shared" si="8"/>
        <v>2013CORRENTES</v>
      </c>
      <c r="E158" s="5" t="s">
        <v>190</v>
      </c>
      <c r="F158" s="5" t="str">
        <f t="shared" si="10"/>
        <v>2013LIQUIDADAS</v>
      </c>
      <c r="G158" s="5" t="str">
        <f t="shared" si="11"/>
        <v xml:space="preserve">LIQUIDADASFUNC DE INSTITUICOES </v>
      </c>
      <c r="H158" s="5" t="s">
        <v>32</v>
      </c>
      <c r="I158" s="6" t="s">
        <v>175</v>
      </c>
      <c r="J158" s="6" t="s">
        <v>12</v>
      </c>
      <c r="K158" s="6" t="s">
        <v>153</v>
      </c>
      <c r="L158" s="6" t="s">
        <v>13</v>
      </c>
      <c r="M158" s="6" t="s">
        <v>14</v>
      </c>
      <c r="N158" s="6" t="s">
        <v>15</v>
      </c>
      <c r="O158" s="6" t="s">
        <v>9</v>
      </c>
      <c r="P158" s="31" t="s">
        <v>79</v>
      </c>
      <c r="Q158" s="4">
        <v>108782.57</v>
      </c>
    </row>
    <row r="159" spans="1:17" ht="21" hidden="1" x14ac:dyDescent="0.2">
      <c r="A159" t="str">
        <f t="shared" si="9"/>
        <v>2013MAR</v>
      </c>
      <c r="B159" s="5" t="s">
        <v>160</v>
      </c>
      <c r="C159" s="5" t="s">
        <v>142</v>
      </c>
      <c r="D159" s="5" t="str">
        <f t="shared" si="8"/>
        <v>2013CORRENTES</v>
      </c>
      <c r="E159" s="5" t="s">
        <v>190</v>
      </c>
      <c r="F159" s="5" t="str">
        <f t="shared" si="10"/>
        <v>2013LIQUIDADAS</v>
      </c>
      <c r="G159" s="5" t="str">
        <f t="shared" si="11"/>
        <v xml:space="preserve">LIQUIDADASFUNC DE INSTITUICOES </v>
      </c>
      <c r="H159" s="5" t="s">
        <v>32</v>
      </c>
      <c r="I159" s="6" t="s">
        <v>175</v>
      </c>
      <c r="J159" s="6" t="s">
        <v>12</v>
      </c>
      <c r="K159" s="6" t="s">
        <v>153</v>
      </c>
      <c r="L159" s="6" t="s">
        <v>13</v>
      </c>
      <c r="M159" s="6" t="s">
        <v>14</v>
      </c>
      <c r="N159" s="6" t="s">
        <v>15</v>
      </c>
      <c r="O159" s="6" t="s">
        <v>9</v>
      </c>
      <c r="P159" s="31" t="s">
        <v>80</v>
      </c>
      <c r="Q159" s="4">
        <v>60346.68</v>
      </c>
    </row>
    <row r="160" spans="1:17" ht="21" hidden="1" x14ac:dyDescent="0.2">
      <c r="A160" t="str">
        <f t="shared" si="9"/>
        <v>2013ABR</v>
      </c>
      <c r="B160" s="5" t="s">
        <v>160</v>
      </c>
      <c r="C160" s="5" t="s">
        <v>143</v>
      </c>
      <c r="D160" s="5" t="str">
        <f t="shared" si="8"/>
        <v>2013CORRENTES</v>
      </c>
      <c r="E160" s="5" t="s">
        <v>190</v>
      </c>
      <c r="F160" s="5" t="str">
        <f t="shared" si="10"/>
        <v>2013LIQUIDADAS</v>
      </c>
      <c r="G160" s="5" t="str">
        <f t="shared" si="11"/>
        <v xml:space="preserve">LIQUIDADASFUNC DE INSTITUICOES </v>
      </c>
      <c r="H160" s="5" t="s">
        <v>32</v>
      </c>
      <c r="I160" s="6" t="s">
        <v>175</v>
      </c>
      <c r="J160" s="6" t="s">
        <v>12</v>
      </c>
      <c r="K160" s="6" t="s">
        <v>153</v>
      </c>
      <c r="L160" s="6" t="s">
        <v>13</v>
      </c>
      <c r="M160" s="6" t="s">
        <v>14</v>
      </c>
      <c r="N160" s="6" t="s">
        <v>15</v>
      </c>
      <c r="O160" s="6" t="s">
        <v>9</v>
      </c>
      <c r="P160" s="31" t="s">
        <v>81</v>
      </c>
      <c r="Q160" s="4">
        <v>172580.94</v>
      </c>
    </row>
    <row r="161" spans="1:17" ht="21" hidden="1" x14ac:dyDescent="0.2">
      <c r="A161" t="str">
        <f t="shared" si="9"/>
        <v>2013MAI</v>
      </c>
      <c r="B161" s="5" t="s">
        <v>160</v>
      </c>
      <c r="C161" s="5" t="s">
        <v>144</v>
      </c>
      <c r="D161" s="5" t="str">
        <f t="shared" si="8"/>
        <v>2013CORRENTES</v>
      </c>
      <c r="E161" s="5" t="s">
        <v>190</v>
      </c>
      <c r="F161" s="5" t="str">
        <f t="shared" si="10"/>
        <v>2013LIQUIDADAS</v>
      </c>
      <c r="G161" s="5" t="str">
        <f t="shared" si="11"/>
        <v xml:space="preserve">LIQUIDADASFUNC DE INSTITUICOES </v>
      </c>
      <c r="H161" s="5" t="s">
        <v>32</v>
      </c>
      <c r="I161" s="6" t="s">
        <v>175</v>
      </c>
      <c r="J161" s="6" t="s">
        <v>12</v>
      </c>
      <c r="K161" s="6" t="s">
        <v>153</v>
      </c>
      <c r="L161" s="6" t="s">
        <v>13</v>
      </c>
      <c r="M161" s="6" t="s">
        <v>14</v>
      </c>
      <c r="N161" s="6" t="s">
        <v>15</v>
      </c>
      <c r="O161" s="6" t="s">
        <v>9</v>
      </c>
      <c r="P161" s="31" t="s">
        <v>82</v>
      </c>
      <c r="Q161" s="4">
        <v>193596.6</v>
      </c>
    </row>
    <row r="162" spans="1:17" ht="21" hidden="1" x14ac:dyDescent="0.2">
      <c r="A162" t="str">
        <f t="shared" si="9"/>
        <v>2013JUN</v>
      </c>
      <c r="B162" s="5" t="s">
        <v>160</v>
      </c>
      <c r="C162" s="5" t="s">
        <v>145</v>
      </c>
      <c r="D162" s="5" t="str">
        <f t="shared" si="8"/>
        <v>2013CORRENTES</v>
      </c>
      <c r="E162" s="5" t="s">
        <v>190</v>
      </c>
      <c r="F162" s="5" t="str">
        <f t="shared" si="10"/>
        <v>2013LIQUIDADAS</v>
      </c>
      <c r="G162" s="5" t="str">
        <f t="shared" si="11"/>
        <v xml:space="preserve">LIQUIDADASFUNC DE INSTITUICOES </v>
      </c>
      <c r="H162" s="5" t="s">
        <v>32</v>
      </c>
      <c r="I162" s="6" t="s">
        <v>175</v>
      </c>
      <c r="J162" s="6" t="s">
        <v>12</v>
      </c>
      <c r="K162" s="6" t="s">
        <v>153</v>
      </c>
      <c r="L162" s="6" t="s">
        <v>13</v>
      </c>
      <c r="M162" s="6" t="s">
        <v>14</v>
      </c>
      <c r="N162" s="6" t="s">
        <v>15</v>
      </c>
      <c r="O162" s="6" t="s">
        <v>9</v>
      </c>
      <c r="P162" s="31" t="s">
        <v>83</v>
      </c>
      <c r="Q162" s="4">
        <v>172278.09</v>
      </c>
    </row>
    <row r="163" spans="1:17" ht="21" hidden="1" x14ac:dyDescent="0.2">
      <c r="A163" t="str">
        <f t="shared" si="9"/>
        <v>2013JUL</v>
      </c>
      <c r="B163" s="5" t="s">
        <v>160</v>
      </c>
      <c r="C163" s="5" t="s">
        <v>146</v>
      </c>
      <c r="D163" s="5" t="str">
        <f t="shared" si="8"/>
        <v>2013CORRENTES</v>
      </c>
      <c r="E163" s="5" t="s">
        <v>190</v>
      </c>
      <c r="F163" s="5" t="str">
        <f t="shared" si="10"/>
        <v>2013LIQUIDADAS</v>
      </c>
      <c r="G163" s="5" t="str">
        <f t="shared" si="11"/>
        <v xml:space="preserve">LIQUIDADASFUNC DE INSTITUICOES </v>
      </c>
      <c r="H163" s="5" t="s">
        <v>32</v>
      </c>
      <c r="I163" s="6" t="s">
        <v>175</v>
      </c>
      <c r="J163" s="6" t="s">
        <v>12</v>
      </c>
      <c r="K163" s="6" t="s">
        <v>153</v>
      </c>
      <c r="L163" s="6" t="s">
        <v>13</v>
      </c>
      <c r="M163" s="6" t="s">
        <v>14</v>
      </c>
      <c r="N163" s="6" t="s">
        <v>15</v>
      </c>
      <c r="O163" s="6" t="s">
        <v>9</v>
      </c>
      <c r="P163" s="31" t="s">
        <v>84</v>
      </c>
      <c r="Q163" s="4">
        <v>166567.73000000001</v>
      </c>
    </row>
    <row r="164" spans="1:17" ht="21" hidden="1" x14ac:dyDescent="0.2">
      <c r="A164" t="str">
        <f t="shared" si="9"/>
        <v>2013AGO</v>
      </c>
      <c r="B164" s="5" t="s">
        <v>160</v>
      </c>
      <c r="C164" s="5" t="s">
        <v>147</v>
      </c>
      <c r="D164" s="5" t="str">
        <f t="shared" si="8"/>
        <v>2013CORRENTES</v>
      </c>
      <c r="E164" s="5" t="s">
        <v>190</v>
      </c>
      <c r="F164" s="5" t="str">
        <f t="shared" si="10"/>
        <v>2013LIQUIDADAS</v>
      </c>
      <c r="G164" s="5" t="str">
        <f t="shared" si="11"/>
        <v xml:space="preserve">LIQUIDADASFUNC DE INSTITUICOES </v>
      </c>
      <c r="H164" s="5" t="s">
        <v>32</v>
      </c>
      <c r="I164" s="6" t="s">
        <v>175</v>
      </c>
      <c r="J164" s="6" t="s">
        <v>12</v>
      </c>
      <c r="K164" s="6" t="s">
        <v>153</v>
      </c>
      <c r="L164" s="6" t="s">
        <v>13</v>
      </c>
      <c r="M164" s="6" t="s">
        <v>14</v>
      </c>
      <c r="N164" s="6" t="s">
        <v>15</v>
      </c>
      <c r="O164" s="6" t="s">
        <v>9</v>
      </c>
      <c r="P164" s="31" t="s">
        <v>85</v>
      </c>
      <c r="Q164" s="4">
        <v>168912.19</v>
      </c>
    </row>
    <row r="165" spans="1:17" ht="21" hidden="1" x14ac:dyDescent="0.2">
      <c r="A165" t="str">
        <f t="shared" si="9"/>
        <v>2013SET</v>
      </c>
      <c r="B165" s="5" t="s">
        <v>160</v>
      </c>
      <c r="C165" s="5" t="s">
        <v>148</v>
      </c>
      <c r="D165" s="5" t="str">
        <f t="shared" si="8"/>
        <v>2013CORRENTES</v>
      </c>
      <c r="E165" s="5" t="s">
        <v>190</v>
      </c>
      <c r="F165" s="5" t="str">
        <f t="shared" si="10"/>
        <v>2013LIQUIDADAS</v>
      </c>
      <c r="G165" s="5" t="str">
        <f t="shared" si="11"/>
        <v xml:space="preserve">LIQUIDADASFUNC DE INSTITUICOES </v>
      </c>
      <c r="H165" s="5" t="s">
        <v>32</v>
      </c>
      <c r="I165" s="6" t="s">
        <v>175</v>
      </c>
      <c r="J165" s="6" t="s">
        <v>12</v>
      </c>
      <c r="K165" s="6" t="s">
        <v>153</v>
      </c>
      <c r="L165" s="6" t="s">
        <v>13</v>
      </c>
      <c r="M165" s="6" t="s">
        <v>14</v>
      </c>
      <c r="N165" s="6" t="s">
        <v>15</v>
      </c>
      <c r="O165" s="6" t="s">
        <v>9</v>
      </c>
      <c r="P165" s="31" t="s">
        <v>86</v>
      </c>
      <c r="Q165" s="4">
        <v>178455.82</v>
      </c>
    </row>
    <row r="166" spans="1:17" ht="21" hidden="1" x14ac:dyDescent="0.2">
      <c r="A166" t="str">
        <f t="shared" si="9"/>
        <v>2013OUT</v>
      </c>
      <c r="B166" s="5" t="s">
        <v>160</v>
      </c>
      <c r="C166" s="5" t="s">
        <v>149</v>
      </c>
      <c r="D166" s="5" t="str">
        <f t="shared" si="8"/>
        <v>2013CORRENTES</v>
      </c>
      <c r="E166" s="5" t="s">
        <v>190</v>
      </c>
      <c r="F166" s="5" t="str">
        <f t="shared" si="10"/>
        <v>2013LIQUIDADAS</v>
      </c>
      <c r="G166" s="5" t="str">
        <f t="shared" si="11"/>
        <v xml:space="preserve">LIQUIDADASFUNC DE INSTITUICOES </v>
      </c>
      <c r="H166" s="5" t="s">
        <v>32</v>
      </c>
      <c r="I166" s="6" t="s">
        <v>175</v>
      </c>
      <c r="J166" s="6" t="s">
        <v>12</v>
      </c>
      <c r="K166" s="6" t="s">
        <v>153</v>
      </c>
      <c r="L166" s="6" t="s">
        <v>13</v>
      </c>
      <c r="M166" s="6" t="s">
        <v>14</v>
      </c>
      <c r="N166" s="6" t="s">
        <v>15</v>
      </c>
      <c r="O166" s="6" t="s">
        <v>9</v>
      </c>
      <c r="P166" s="31" t="s">
        <v>87</v>
      </c>
      <c r="Q166" s="4">
        <v>305079.46999999997</v>
      </c>
    </row>
    <row r="167" spans="1:17" ht="21" hidden="1" x14ac:dyDescent="0.2">
      <c r="A167" t="str">
        <f t="shared" si="9"/>
        <v>2013NOV</v>
      </c>
      <c r="B167" s="5" t="s">
        <v>160</v>
      </c>
      <c r="C167" s="5" t="s">
        <v>150</v>
      </c>
      <c r="D167" s="5" t="str">
        <f t="shared" si="8"/>
        <v>2013CORRENTES</v>
      </c>
      <c r="E167" s="5" t="s">
        <v>190</v>
      </c>
      <c r="F167" s="5" t="str">
        <f t="shared" si="10"/>
        <v>2013LIQUIDADAS</v>
      </c>
      <c r="G167" s="5" t="str">
        <f t="shared" si="11"/>
        <v xml:space="preserve">LIQUIDADASFUNC DE INSTITUICOES </v>
      </c>
      <c r="H167" s="5" t="s">
        <v>32</v>
      </c>
      <c r="I167" s="6" t="s">
        <v>175</v>
      </c>
      <c r="J167" s="6" t="s">
        <v>12</v>
      </c>
      <c r="K167" s="6" t="s">
        <v>153</v>
      </c>
      <c r="L167" s="6" t="s">
        <v>13</v>
      </c>
      <c r="M167" s="6" t="s">
        <v>14</v>
      </c>
      <c r="N167" s="6" t="s">
        <v>15</v>
      </c>
      <c r="O167" s="6" t="s">
        <v>9</v>
      </c>
      <c r="P167" s="31" t="s">
        <v>88</v>
      </c>
      <c r="Q167" s="4">
        <v>233953.45</v>
      </c>
    </row>
    <row r="168" spans="1:17" ht="21" hidden="1" x14ac:dyDescent="0.2">
      <c r="A168" t="str">
        <f t="shared" si="9"/>
        <v>2013DEZ</v>
      </c>
      <c r="B168" s="5" t="s">
        <v>160</v>
      </c>
      <c r="C168" s="5" t="s">
        <v>151</v>
      </c>
      <c r="D168" s="5" t="str">
        <f t="shared" si="8"/>
        <v>2013CORRENTES</v>
      </c>
      <c r="E168" s="5" t="s">
        <v>190</v>
      </c>
      <c r="F168" s="5" t="str">
        <f t="shared" si="10"/>
        <v>2013LIQUIDADAS</v>
      </c>
      <c r="G168" s="5" t="str">
        <f t="shared" si="11"/>
        <v xml:space="preserve">LIQUIDADASFUNC DE INSTITUICOES </v>
      </c>
      <c r="H168" s="5" t="s">
        <v>32</v>
      </c>
      <c r="I168" s="6" t="s">
        <v>175</v>
      </c>
      <c r="J168" s="6" t="s">
        <v>12</v>
      </c>
      <c r="K168" s="6" t="s">
        <v>153</v>
      </c>
      <c r="L168" s="6" t="s">
        <v>13</v>
      </c>
      <c r="M168" s="6" t="s">
        <v>14</v>
      </c>
      <c r="N168" s="6" t="s">
        <v>15</v>
      </c>
      <c r="O168" s="6" t="s">
        <v>9</v>
      </c>
      <c r="P168" s="31" t="s">
        <v>89</v>
      </c>
      <c r="Q168" s="4">
        <v>489373.92</v>
      </c>
    </row>
    <row r="169" spans="1:17" ht="21" hidden="1" x14ac:dyDescent="0.2">
      <c r="A169" t="str">
        <f t="shared" si="9"/>
        <v>2013000</v>
      </c>
      <c r="B169" s="5" t="s">
        <v>160</v>
      </c>
      <c r="C169" s="5" t="s">
        <v>152</v>
      </c>
      <c r="D169" s="5" t="str">
        <f t="shared" si="8"/>
        <v>2013CORRENTES</v>
      </c>
      <c r="E169" s="5" t="s">
        <v>189</v>
      </c>
      <c r="F169" s="5" t="str">
        <f t="shared" si="10"/>
        <v>2013RAP</v>
      </c>
      <c r="G169" s="5" t="str">
        <f t="shared" si="11"/>
        <v xml:space="preserve">RAPFUNC DE INSTITUICOES </v>
      </c>
      <c r="H169" s="5" t="s">
        <v>32</v>
      </c>
      <c r="I169" s="6" t="s">
        <v>175</v>
      </c>
      <c r="J169" s="6" t="s">
        <v>12</v>
      </c>
      <c r="K169" s="6" t="s">
        <v>153</v>
      </c>
      <c r="L169" s="6" t="s">
        <v>6</v>
      </c>
      <c r="M169" s="6" t="s">
        <v>24</v>
      </c>
      <c r="N169" s="6" t="s">
        <v>25</v>
      </c>
      <c r="O169" s="6" t="s">
        <v>9</v>
      </c>
      <c r="P169" s="31" t="s">
        <v>30</v>
      </c>
      <c r="Q169" s="4">
        <v>128546.45</v>
      </c>
    </row>
    <row r="170" spans="1:17" ht="21" hidden="1" x14ac:dyDescent="0.2">
      <c r="A170" t="str">
        <f t="shared" si="9"/>
        <v>2013000</v>
      </c>
      <c r="B170" s="5" t="s">
        <v>160</v>
      </c>
      <c r="C170" s="5" t="s">
        <v>152</v>
      </c>
      <c r="D170" s="5" t="str">
        <f t="shared" si="8"/>
        <v>2013CORRENTES</v>
      </c>
      <c r="E170" s="5" t="s">
        <v>189</v>
      </c>
      <c r="F170" s="5" t="str">
        <f t="shared" si="10"/>
        <v>2013RAP</v>
      </c>
      <c r="G170" s="5" t="str">
        <f t="shared" si="11"/>
        <v xml:space="preserve">RAPFUNC DE INSTITUICOES </v>
      </c>
      <c r="H170" s="5" t="s">
        <v>32</v>
      </c>
      <c r="I170" s="6" t="s">
        <v>175</v>
      </c>
      <c r="J170" s="6" t="s">
        <v>12</v>
      </c>
      <c r="K170" s="6" t="s">
        <v>153</v>
      </c>
      <c r="L170" s="6" t="s">
        <v>6</v>
      </c>
      <c r="M170" s="6" t="s">
        <v>7</v>
      </c>
      <c r="N170" s="6" t="s">
        <v>8</v>
      </c>
      <c r="O170" s="6" t="s">
        <v>9</v>
      </c>
      <c r="P170" s="31" t="s">
        <v>30</v>
      </c>
      <c r="Q170" s="4">
        <v>752212.47999999998</v>
      </c>
    </row>
    <row r="171" spans="1:17" ht="21" hidden="1" x14ac:dyDescent="0.2">
      <c r="A171" t="str">
        <f t="shared" si="9"/>
        <v>2013SET</v>
      </c>
      <c r="B171" s="5" t="s">
        <v>160</v>
      </c>
      <c r="C171" s="5" t="s">
        <v>148</v>
      </c>
      <c r="D171" s="5" t="str">
        <f t="shared" si="8"/>
        <v>2013CAPITAL</v>
      </c>
      <c r="E171" s="5" t="s">
        <v>190</v>
      </c>
      <c r="F171" s="5" t="str">
        <f t="shared" si="10"/>
        <v>2013LIQUIDADAS</v>
      </c>
      <c r="G171" s="5" t="str">
        <f t="shared" si="11"/>
        <v xml:space="preserve">LIQUIDADASFUNC DE INSTITUICOES </v>
      </c>
      <c r="H171" s="5" t="s">
        <v>32</v>
      </c>
      <c r="I171" s="6" t="s">
        <v>175</v>
      </c>
      <c r="J171" s="6" t="s">
        <v>19</v>
      </c>
      <c r="K171" s="6" t="s">
        <v>154</v>
      </c>
      <c r="L171" s="6" t="s">
        <v>13</v>
      </c>
      <c r="M171" s="6" t="s">
        <v>14</v>
      </c>
      <c r="N171" s="6" t="s">
        <v>15</v>
      </c>
      <c r="O171" s="6" t="s">
        <v>9</v>
      </c>
      <c r="P171" s="31" t="s">
        <v>86</v>
      </c>
      <c r="Q171" s="4">
        <v>30943.84</v>
      </c>
    </row>
    <row r="172" spans="1:17" ht="21" hidden="1" x14ac:dyDescent="0.2">
      <c r="A172" t="str">
        <f t="shared" si="9"/>
        <v>2013OUT</v>
      </c>
      <c r="B172" s="5" t="s">
        <v>160</v>
      </c>
      <c r="C172" s="5" t="s">
        <v>149</v>
      </c>
      <c r="D172" s="5" t="str">
        <f t="shared" si="8"/>
        <v>2013CAPITAL</v>
      </c>
      <c r="E172" s="5" t="s">
        <v>190</v>
      </c>
      <c r="F172" s="5" t="str">
        <f t="shared" si="10"/>
        <v>2013LIQUIDADAS</v>
      </c>
      <c r="G172" s="5" t="str">
        <f t="shared" si="11"/>
        <v xml:space="preserve">LIQUIDADASFUNC DE INSTITUICOES </v>
      </c>
      <c r="H172" s="5" t="s">
        <v>32</v>
      </c>
      <c r="I172" s="6" t="s">
        <v>175</v>
      </c>
      <c r="J172" s="6" t="s">
        <v>19</v>
      </c>
      <c r="K172" s="6" t="s">
        <v>154</v>
      </c>
      <c r="L172" s="6" t="s">
        <v>13</v>
      </c>
      <c r="M172" s="6" t="s">
        <v>14</v>
      </c>
      <c r="N172" s="6" t="s">
        <v>15</v>
      </c>
      <c r="O172" s="6" t="s">
        <v>9</v>
      </c>
      <c r="P172" s="31" t="s">
        <v>87</v>
      </c>
      <c r="Q172" s="4">
        <v>46210.79</v>
      </c>
    </row>
    <row r="173" spans="1:17" ht="21" hidden="1" x14ac:dyDescent="0.2">
      <c r="A173" t="str">
        <f t="shared" si="9"/>
        <v>2013NOV</v>
      </c>
      <c r="B173" s="5" t="s">
        <v>160</v>
      </c>
      <c r="C173" s="5" t="s">
        <v>150</v>
      </c>
      <c r="D173" s="5" t="str">
        <f t="shared" si="8"/>
        <v>2013CAPITAL</v>
      </c>
      <c r="E173" s="5" t="s">
        <v>190</v>
      </c>
      <c r="F173" s="5" t="str">
        <f t="shared" si="10"/>
        <v>2013LIQUIDADAS</v>
      </c>
      <c r="G173" s="5" t="str">
        <f t="shared" si="11"/>
        <v xml:space="preserve">LIQUIDADASFUNC DE INSTITUICOES </v>
      </c>
      <c r="H173" s="5" t="s">
        <v>32</v>
      </c>
      <c r="I173" s="6" t="s">
        <v>175</v>
      </c>
      <c r="J173" s="6" t="s">
        <v>19</v>
      </c>
      <c r="K173" s="6" t="s">
        <v>154</v>
      </c>
      <c r="L173" s="6" t="s">
        <v>13</v>
      </c>
      <c r="M173" s="6" t="s">
        <v>14</v>
      </c>
      <c r="N173" s="6" t="s">
        <v>15</v>
      </c>
      <c r="O173" s="6" t="s">
        <v>9</v>
      </c>
      <c r="P173" s="31" t="s">
        <v>88</v>
      </c>
      <c r="Q173" s="4">
        <v>50954.51</v>
      </c>
    </row>
    <row r="174" spans="1:17" ht="21" hidden="1" x14ac:dyDescent="0.2">
      <c r="A174" t="str">
        <f t="shared" si="9"/>
        <v>2013DEZ</v>
      </c>
      <c r="B174" s="5" t="s">
        <v>160</v>
      </c>
      <c r="C174" s="5" t="s">
        <v>151</v>
      </c>
      <c r="D174" s="5" t="str">
        <f t="shared" si="8"/>
        <v>2013CAPITAL</v>
      </c>
      <c r="E174" s="5" t="s">
        <v>190</v>
      </c>
      <c r="F174" s="5" t="str">
        <f t="shared" si="10"/>
        <v>2013LIQUIDADAS</v>
      </c>
      <c r="G174" s="5" t="str">
        <f t="shared" si="11"/>
        <v xml:space="preserve">LIQUIDADASFUNC DE INSTITUICOES </v>
      </c>
      <c r="H174" s="5" t="s">
        <v>32</v>
      </c>
      <c r="I174" s="6" t="s">
        <v>175</v>
      </c>
      <c r="J174" s="6" t="s">
        <v>19</v>
      </c>
      <c r="K174" s="6" t="s">
        <v>154</v>
      </c>
      <c r="L174" s="6" t="s">
        <v>13</v>
      </c>
      <c r="M174" s="6" t="s">
        <v>14</v>
      </c>
      <c r="N174" s="6" t="s">
        <v>15</v>
      </c>
      <c r="O174" s="6" t="s">
        <v>9</v>
      </c>
      <c r="P174" s="31" t="s">
        <v>89</v>
      </c>
      <c r="Q174" s="4">
        <v>112278.8</v>
      </c>
    </row>
    <row r="175" spans="1:17" ht="21" hidden="1" x14ac:dyDescent="0.2">
      <c r="A175" t="str">
        <f t="shared" si="9"/>
        <v>2013000</v>
      </c>
      <c r="B175" s="5" t="s">
        <v>160</v>
      </c>
      <c r="C175" s="5" t="s">
        <v>152</v>
      </c>
      <c r="D175" s="5" t="str">
        <f t="shared" si="8"/>
        <v>2013CAPITAL</v>
      </c>
      <c r="E175" s="5" t="s">
        <v>189</v>
      </c>
      <c r="F175" s="5" t="str">
        <f t="shared" si="10"/>
        <v>2013RAP</v>
      </c>
      <c r="G175" s="5" t="str">
        <f t="shared" si="11"/>
        <v xml:space="preserve">RAPFUNC DE INSTITUICOES </v>
      </c>
      <c r="H175" s="5" t="s">
        <v>32</v>
      </c>
      <c r="I175" s="6" t="s">
        <v>175</v>
      </c>
      <c r="J175" s="6" t="s">
        <v>19</v>
      </c>
      <c r="K175" s="6" t="s">
        <v>154</v>
      </c>
      <c r="L175" s="6" t="s">
        <v>6</v>
      </c>
      <c r="M175" s="6" t="s">
        <v>24</v>
      </c>
      <c r="N175" s="6" t="s">
        <v>25</v>
      </c>
      <c r="O175" s="6" t="s">
        <v>9</v>
      </c>
      <c r="P175" s="31" t="s">
        <v>30</v>
      </c>
      <c r="Q175" s="4">
        <v>23904</v>
      </c>
    </row>
    <row r="176" spans="1:17" ht="21" hidden="1" x14ac:dyDescent="0.2">
      <c r="A176" t="str">
        <f t="shared" si="9"/>
        <v>2013000</v>
      </c>
      <c r="B176" s="5" t="s">
        <v>160</v>
      </c>
      <c r="C176" s="5" t="s">
        <v>152</v>
      </c>
      <c r="D176" s="5" t="str">
        <f t="shared" si="8"/>
        <v>2013CAPITAL</v>
      </c>
      <c r="E176" s="5" t="s">
        <v>189</v>
      </c>
      <c r="F176" s="5" t="str">
        <f t="shared" si="10"/>
        <v>2013RAP</v>
      </c>
      <c r="G176" s="5" t="str">
        <f t="shared" si="11"/>
        <v xml:space="preserve">RAPFUNC DE INSTITUICOES </v>
      </c>
      <c r="H176" s="5" t="s">
        <v>32</v>
      </c>
      <c r="I176" s="6" t="s">
        <v>175</v>
      </c>
      <c r="J176" s="6" t="s">
        <v>19</v>
      </c>
      <c r="K176" s="6" t="s">
        <v>154</v>
      </c>
      <c r="L176" s="6" t="s">
        <v>6</v>
      </c>
      <c r="M176" s="6" t="s">
        <v>7</v>
      </c>
      <c r="N176" s="6" t="s">
        <v>8</v>
      </c>
      <c r="O176" s="6" t="s">
        <v>9</v>
      </c>
      <c r="P176" s="31" t="s">
        <v>30</v>
      </c>
      <c r="Q176" s="4">
        <v>3513431.54</v>
      </c>
    </row>
    <row r="177" spans="1:17" ht="21" hidden="1" x14ac:dyDescent="0.2">
      <c r="A177" t="str">
        <f t="shared" si="9"/>
        <v>2013OUT</v>
      </c>
      <c r="B177" s="5" t="s">
        <v>160</v>
      </c>
      <c r="C177" s="5" t="s">
        <v>149</v>
      </c>
      <c r="D177" s="5" t="str">
        <f t="shared" si="8"/>
        <v>2013CORRENTES</v>
      </c>
      <c r="E177" s="5" t="s">
        <v>190</v>
      </c>
      <c r="F177" s="5" t="str">
        <f t="shared" si="10"/>
        <v>2013LIQUIDADAS</v>
      </c>
      <c r="G177" s="5" t="str">
        <f t="shared" si="11"/>
        <v xml:space="preserve">LIQUIDADASAPOIO A FORMACAO </v>
      </c>
      <c r="H177" s="5" t="s">
        <v>105</v>
      </c>
      <c r="I177" s="6" t="s">
        <v>138</v>
      </c>
      <c r="J177" s="6" t="s">
        <v>12</v>
      </c>
      <c r="K177" s="6" t="s">
        <v>153</v>
      </c>
      <c r="L177" s="6" t="s">
        <v>13</v>
      </c>
      <c r="M177" s="6" t="s">
        <v>14</v>
      </c>
      <c r="N177" s="6" t="s">
        <v>15</v>
      </c>
      <c r="O177" s="6" t="s">
        <v>9</v>
      </c>
      <c r="P177" s="31" t="s">
        <v>87</v>
      </c>
      <c r="Q177" s="4">
        <v>3200</v>
      </c>
    </row>
    <row r="178" spans="1:17" ht="21" hidden="1" x14ac:dyDescent="0.2">
      <c r="A178" t="str">
        <f t="shared" si="9"/>
        <v>2013NOV</v>
      </c>
      <c r="B178" s="5" t="s">
        <v>160</v>
      </c>
      <c r="C178" s="5" t="s">
        <v>150</v>
      </c>
      <c r="D178" s="5" t="str">
        <f t="shared" si="8"/>
        <v>2013CORRENTES</v>
      </c>
      <c r="E178" s="5" t="s">
        <v>190</v>
      </c>
      <c r="F178" s="5" t="str">
        <f t="shared" si="10"/>
        <v>2013LIQUIDADAS</v>
      </c>
      <c r="G178" s="5" t="str">
        <f t="shared" si="11"/>
        <v xml:space="preserve">LIQUIDADASAPOIO A FORMACAO </v>
      </c>
      <c r="H178" s="5" t="s">
        <v>105</v>
      </c>
      <c r="I178" s="6" t="s">
        <v>138</v>
      </c>
      <c r="J178" s="6" t="s">
        <v>12</v>
      </c>
      <c r="K178" s="6" t="s">
        <v>153</v>
      </c>
      <c r="L178" s="6" t="s">
        <v>13</v>
      </c>
      <c r="M178" s="6" t="s">
        <v>14</v>
      </c>
      <c r="N178" s="6" t="s">
        <v>15</v>
      </c>
      <c r="O178" s="6" t="s">
        <v>9</v>
      </c>
      <c r="P178" s="31" t="s">
        <v>88</v>
      </c>
      <c r="Q178" s="4">
        <v>5346.5</v>
      </c>
    </row>
    <row r="179" spans="1:17" ht="21" hidden="1" x14ac:dyDescent="0.2">
      <c r="A179" t="str">
        <f t="shared" si="9"/>
        <v>2013DEZ</v>
      </c>
      <c r="B179" s="5" t="s">
        <v>160</v>
      </c>
      <c r="C179" s="5" t="s">
        <v>151</v>
      </c>
      <c r="D179" s="5" t="str">
        <f t="shared" si="8"/>
        <v>2013CORRENTES</v>
      </c>
      <c r="E179" s="5" t="s">
        <v>190</v>
      </c>
      <c r="F179" s="5" t="str">
        <f t="shared" si="10"/>
        <v>2013LIQUIDADAS</v>
      </c>
      <c r="G179" s="5" t="str">
        <f t="shared" si="11"/>
        <v xml:space="preserve">LIQUIDADASAPOIO A FORMACAO </v>
      </c>
      <c r="H179" s="5" t="s">
        <v>105</v>
      </c>
      <c r="I179" s="6" t="s">
        <v>138</v>
      </c>
      <c r="J179" s="6" t="s">
        <v>12</v>
      </c>
      <c r="K179" s="6" t="s">
        <v>153</v>
      </c>
      <c r="L179" s="6" t="s">
        <v>13</v>
      </c>
      <c r="M179" s="6" t="s">
        <v>14</v>
      </c>
      <c r="N179" s="6" t="s">
        <v>15</v>
      </c>
      <c r="O179" s="6" t="s">
        <v>9</v>
      </c>
      <c r="P179" s="31" t="s">
        <v>89</v>
      </c>
      <c r="Q179" s="4">
        <v>4937.6899999999996</v>
      </c>
    </row>
    <row r="180" spans="1:17" ht="21" hidden="1" x14ac:dyDescent="0.2">
      <c r="A180" t="str">
        <f t="shared" si="9"/>
        <v>2013000</v>
      </c>
      <c r="B180" s="5" t="s">
        <v>160</v>
      </c>
      <c r="C180" s="5" t="s">
        <v>152</v>
      </c>
      <c r="D180" s="5" t="str">
        <f t="shared" si="8"/>
        <v>2013CORRENTES</v>
      </c>
      <c r="E180" s="5" t="s">
        <v>189</v>
      </c>
      <c r="F180" s="5" t="str">
        <f t="shared" si="10"/>
        <v>2013RAP</v>
      </c>
      <c r="G180" s="5" t="str">
        <f t="shared" si="11"/>
        <v xml:space="preserve">RAPFUNC DA EDUCACAO </v>
      </c>
      <c r="H180" s="5" t="s">
        <v>106</v>
      </c>
      <c r="I180" s="6" t="s">
        <v>174</v>
      </c>
      <c r="J180" s="6" t="s">
        <v>12</v>
      </c>
      <c r="K180" s="6" t="s">
        <v>153</v>
      </c>
      <c r="L180" s="6" t="s">
        <v>6</v>
      </c>
      <c r="M180" s="6" t="s">
        <v>24</v>
      </c>
      <c r="N180" s="6" t="s">
        <v>25</v>
      </c>
      <c r="O180" s="6" t="s">
        <v>9</v>
      </c>
      <c r="P180" s="31" t="s">
        <v>30</v>
      </c>
      <c r="Q180" s="4">
        <v>3577.12</v>
      </c>
    </row>
    <row r="181" spans="1:17" ht="21" hidden="1" x14ac:dyDescent="0.2">
      <c r="A181" t="str">
        <f t="shared" si="9"/>
        <v>2013JAN</v>
      </c>
      <c r="B181" s="5" t="s">
        <v>160</v>
      </c>
      <c r="C181" s="5" t="s">
        <v>140</v>
      </c>
      <c r="D181" s="5" t="str">
        <f t="shared" si="8"/>
        <v>2013CORRENTES</v>
      </c>
      <c r="E181" s="5" t="s">
        <v>190</v>
      </c>
      <c r="F181" s="5" t="str">
        <f t="shared" si="10"/>
        <v>2013LIQUIDADAS</v>
      </c>
      <c r="G181" s="5" t="str">
        <f t="shared" si="11"/>
        <v xml:space="preserve">LIQUIDADASASSISTENCIA </v>
      </c>
      <c r="H181" s="5" t="s">
        <v>121</v>
      </c>
      <c r="I181" s="6" t="s">
        <v>136</v>
      </c>
      <c r="J181" s="6" t="s">
        <v>12</v>
      </c>
      <c r="K181" s="6" t="s">
        <v>153</v>
      </c>
      <c r="L181" s="6" t="s">
        <v>13</v>
      </c>
      <c r="M181" s="6" t="s">
        <v>14</v>
      </c>
      <c r="N181" s="6" t="s">
        <v>15</v>
      </c>
      <c r="O181" s="6" t="s">
        <v>9</v>
      </c>
      <c r="P181" s="31" t="s">
        <v>10</v>
      </c>
      <c r="Q181" s="4">
        <v>1935</v>
      </c>
    </row>
    <row r="182" spans="1:17" ht="21" hidden="1" x14ac:dyDescent="0.2">
      <c r="A182" t="str">
        <f t="shared" si="9"/>
        <v>2013FEV</v>
      </c>
      <c r="B182" s="5" t="s">
        <v>160</v>
      </c>
      <c r="C182" s="5" t="s">
        <v>141</v>
      </c>
      <c r="D182" s="5" t="str">
        <f t="shared" si="8"/>
        <v>2013CORRENTES</v>
      </c>
      <c r="E182" s="5" t="s">
        <v>190</v>
      </c>
      <c r="F182" s="5" t="str">
        <f t="shared" si="10"/>
        <v>2013LIQUIDADAS</v>
      </c>
      <c r="G182" s="5" t="str">
        <f t="shared" si="11"/>
        <v xml:space="preserve">LIQUIDADASASSISTENCIA </v>
      </c>
      <c r="H182" s="5" t="s">
        <v>121</v>
      </c>
      <c r="I182" s="6" t="s">
        <v>136</v>
      </c>
      <c r="J182" s="6" t="s">
        <v>12</v>
      </c>
      <c r="K182" s="6" t="s">
        <v>153</v>
      </c>
      <c r="L182" s="6" t="s">
        <v>13</v>
      </c>
      <c r="M182" s="6" t="s">
        <v>14</v>
      </c>
      <c r="N182" s="6" t="s">
        <v>15</v>
      </c>
      <c r="O182" s="6" t="s">
        <v>9</v>
      </c>
      <c r="P182" s="31" t="s">
        <v>79</v>
      </c>
      <c r="Q182" s="4">
        <v>31754</v>
      </c>
    </row>
    <row r="183" spans="1:17" ht="21" hidden="1" x14ac:dyDescent="0.2">
      <c r="A183" t="str">
        <f t="shared" si="9"/>
        <v>2013MAR</v>
      </c>
      <c r="B183" s="5" t="s">
        <v>160</v>
      </c>
      <c r="C183" s="5" t="s">
        <v>142</v>
      </c>
      <c r="D183" s="5" t="str">
        <f t="shared" si="8"/>
        <v>2013CORRENTES</v>
      </c>
      <c r="E183" s="5" t="s">
        <v>190</v>
      </c>
      <c r="F183" s="5" t="str">
        <f t="shared" si="10"/>
        <v>2013LIQUIDADAS</v>
      </c>
      <c r="G183" s="5" t="str">
        <f t="shared" si="11"/>
        <v xml:space="preserve">LIQUIDADASASSISTENCIA </v>
      </c>
      <c r="H183" s="5" t="s">
        <v>121</v>
      </c>
      <c r="I183" s="6" t="s">
        <v>136</v>
      </c>
      <c r="J183" s="6" t="s">
        <v>12</v>
      </c>
      <c r="K183" s="6" t="s">
        <v>153</v>
      </c>
      <c r="L183" s="6" t="s">
        <v>13</v>
      </c>
      <c r="M183" s="6" t="s">
        <v>14</v>
      </c>
      <c r="N183" s="6" t="s">
        <v>15</v>
      </c>
      <c r="O183" s="6" t="s">
        <v>9</v>
      </c>
      <c r="P183" s="31" t="s">
        <v>80</v>
      </c>
      <c r="Q183" s="4">
        <v>14211</v>
      </c>
    </row>
    <row r="184" spans="1:17" ht="21" hidden="1" x14ac:dyDescent="0.2">
      <c r="A184" t="str">
        <f t="shared" si="9"/>
        <v>2013ABR</v>
      </c>
      <c r="B184" s="5" t="s">
        <v>160</v>
      </c>
      <c r="C184" s="5" t="s">
        <v>143</v>
      </c>
      <c r="D184" s="5" t="str">
        <f t="shared" si="8"/>
        <v>2013CORRENTES</v>
      </c>
      <c r="E184" s="5" t="s">
        <v>190</v>
      </c>
      <c r="F184" s="5" t="str">
        <f t="shared" si="10"/>
        <v>2013LIQUIDADAS</v>
      </c>
      <c r="G184" s="5" t="str">
        <f t="shared" si="11"/>
        <v xml:space="preserve">LIQUIDADASASSISTENCIA </v>
      </c>
      <c r="H184" s="5" t="s">
        <v>121</v>
      </c>
      <c r="I184" s="6" t="s">
        <v>136</v>
      </c>
      <c r="J184" s="6" t="s">
        <v>12</v>
      </c>
      <c r="K184" s="6" t="s">
        <v>153</v>
      </c>
      <c r="L184" s="6" t="s">
        <v>13</v>
      </c>
      <c r="M184" s="6" t="s">
        <v>14</v>
      </c>
      <c r="N184" s="6" t="s">
        <v>15</v>
      </c>
      <c r="O184" s="6" t="s">
        <v>9</v>
      </c>
      <c r="P184" s="31" t="s">
        <v>81</v>
      </c>
      <c r="Q184" s="4">
        <v>9985.7999999999993</v>
      </c>
    </row>
    <row r="185" spans="1:17" ht="21" hidden="1" x14ac:dyDescent="0.2">
      <c r="A185" t="str">
        <f t="shared" si="9"/>
        <v>2013MAI</v>
      </c>
      <c r="B185" s="5" t="s">
        <v>160</v>
      </c>
      <c r="C185" s="5" t="s">
        <v>144</v>
      </c>
      <c r="D185" s="5" t="str">
        <f t="shared" si="8"/>
        <v>2013CORRENTES</v>
      </c>
      <c r="E185" s="5" t="s">
        <v>190</v>
      </c>
      <c r="F185" s="5" t="str">
        <f t="shared" si="10"/>
        <v>2013LIQUIDADAS</v>
      </c>
      <c r="G185" s="5" t="str">
        <f t="shared" si="11"/>
        <v xml:space="preserve">LIQUIDADASASSISTENCIA </v>
      </c>
      <c r="H185" s="5" t="s">
        <v>121</v>
      </c>
      <c r="I185" s="6" t="s">
        <v>136</v>
      </c>
      <c r="J185" s="6" t="s">
        <v>12</v>
      </c>
      <c r="K185" s="6" t="s">
        <v>153</v>
      </c>
      <c r="L185" s="6" t="s">
        <v>13</v>
      </c>
      <c r="M185" s="6" t="s">
        <v>14</v>
      </c>
      <c r="N185" s="6" t="s">
        <v>15</v>
      </c>
      <c r="O185" s="6" t="s">
        <v>9</v>
      </c>
      <c r="P185" s="31" t="s">
        <v>82</v>
      </c>
      <c r="Q185" s="4">
        <v>33034.199999999997</v>
      </c>
    </row>
    <row r="186" spans="1:17" ht="21" hidden="1" x14ac:dyDescent="0.2">
      <c r="A186" t="str">
        <f t="shared" si="9"/>
        <v>2013JUN</v>
      </c>
      <c r="B186" s="5" t="s">
        <v>160</v>
      </c>
      <c r="C186" s="5" t="s">
        <v>145</v>
      </c>
      <c r="D186" s="5" t="str">
        <f t="shared" si="8"/>
        <v>2013CORRENTES</v>
      </c>
      <c r="E186" s="5" t="s">
        <v>190</v>
      </c>
      <c r="F186" s="5" t="str">
        <f t="shared" si="10"/>
        <v>2013LIQUIDADAS</v>
      </c>
      <c r="G186" s="5" t="str">
        <f t="shared" si="11"/>
        <v xml:space="preserve">LIQUIDADASASSISTENCIA </v>
      </c>
      <c r="H186" s="5" t="s">
        <v>121</v>
      </c>
      <c r="I186" s="6" t="s">
        <v>136</v>
      </c>
      <c r="J186" s="6" t="s">
        <v>12</v>
      </c>
      <c r="K186" s="6" t="s">
        <v>153</v>
      </c>
      <c r="L186" s="6" t="s">
        <v>13</v>
      </c>
      <c r="M186" s="6" t="s">
        <v>14</v>
      </c>
      <c r="N186" s="6" t="s">
        <v>15</v>
      </c>
      <c r="O186" s="6" t="s">
        <v>9</v>
      </c>
      <c r="P186" s="31" t="s">
        <v>83</v>
      </c>
      <c r="Q186" s="4">
        <v>35332</v>
      </c>
    </row>
    <row r="187" spans="1:17" ht="21" hidden="1" x14ac:dyDescent="0.2">
      <c r="A187" t="str">
        <f t="shared" si="9"/>
        <v>2013JUL</v>
      </c>
      <c r="B187" s="5" t="s">
        <v>160</v>
      </c>
      <c r="C187" s="5" t="s">
        <v>146</v>
      </c>
      <c r="D187" s="5" t="str">
        <f t="shared" si="8"/>
        <v>2013CORRENTES</v>
      </c>
      <c r="E187" s="5" t="s">
        <v>190</v>
      </c>
      <c r="F187" s="5" t="str">
        <f t="shared" si="10"/>
        <v>2013LIQUIDADAS</v>
      </c>
      <c r="G187" s="5" t="str">
        <f t="shared" si="11"/>
        <v xml:space="preserve">LIQUIDADASASSISTENCIA </v>
      </c>
      <c r="H187" s="5" t="s">
        <v>121</v>
      </c>
      <c r="I187" s="6" t="s">
        <v>136</v>
      </c>
      <c r="J187" s="6" t="s">
        <v>12</v>
      </c>
      <c r="K187" s="6" t="s">
        <v>153</v>
      </c>
      <c r="L187" s="6" t="s">
        <v>13</v>
      </c>
      <c r="M187" s="6" t="s">
        <v>14</v>
      </c>
      <c r="N187" s="6" t="s">
        <v>15</v>
      </c>
      <c r="O187" s="6" t="s">
        <v>9</v>
      </c>
      <c r="P187" s="31" t="s">
        <v>84</v>
      </c>
      <c r="Q187" s="4">
        <v>3743</v>
      </c>
    </row>
    <row r="188" spans="1:17" ht="21" hidden="1" x14ac:dyDescent="0.2">
      <c r="A188" t="str">
        <f t="shared" si="9"/>
        <v>2013AGO</v>
      </c>
      <c r="B188" s="5" t="s">
        <v>160</v>
      </c>
      <c r="C188" s="5" t="s">
        <v>147</v>
      </c>
      <c r="D188" s="5" t="str">
        <f t="shared" si="8"/>
        <v>2013CORRENTES</v>
      </c>
      <c r="E188" s="5" t="s">
        <v>190</v>
      </c>
      <c r="F188" s="5" t="str">
        <f t="shared" si="10"/>
        <v>2013LIQUIDADAS</v>
      </c>
      <c r="G188" s="5" t="str">
        <f t="shared" si="11"/>
        <v xml:space="preserve">LIQUIDADASASSISTENCIA </v>
      </c>
      <c r="H188" s="5" t="s">
        <v>121</v>
      </c>
      <c r="I188" s="6" t="s">
        <v>136</v>
      </c>
      <c r="J188" s="6" t="s">
        <v>12</v>
      </c>
      <c r="K188" s="6" t="s">
        <v>153</v>
      </c>
      <c r="L188" s="6" t="s">
        <v>13</v>
      </c>
      <c r="M188" s="6" t="s">
        <v>14</v>
      </c>
      <c r="N188" s="6" t="s">
        <v>15</v>
      </c>
      <c r="O188" s="6" t="s">
        <v>9</v>
      </c>
      <c r="P188" s="31" t="s">
        <v>85</v>
      </c>
      <c r="Q188" s="4">
        <v>63736.6</v>
      </c>
    </row>
    <row r="189" spans="1:17" ht="21" hidden="1" x14ac:dyDescent="0.2">
      <c r="A189" t="str">
        <f t="shared" si="9"/>
        <v>2013SET</v>
      </c>
      <c r="B189" s="5" t="s">
        <v>160</v>
      </c>
      <c r="C189" s="5" t="s">
        <v>148</v>
      </c>
      <c r="D189" s="5" t="str">
        <f t="shared" si="8"/>
        <v>2013CORRENTES</v>
      </c>
      <c r="E189" s="5" t="s">
        <v>190</v>
      </c>
      <c r="F189" s="5" t="str">
        <f t="shared" si="10"/>
        <v>2013LIQUIDADAS</v>
      </c>
      <c r="G189" s="5" t="str">
        <f t="shared" si="11"/>
        <v xml:space="preserve">LIQUIDADASASSISTENCIA </v>
      </c>
      <c r="H189" s="5" t="s">
        <v>121</v>
      </c>
      <c r="I189" s="6" t="s">
        <v>136</v>
      </c>
      <c r="J189" s="6" t="s">
        <v>12</v>
      </c>
      <c r="K189" s="6" t="s">
        <v>153</v>
      </c>
      <c r="L189" s="6" t="s">
        <v>13</v>
      </c>
      <c r="M189" s="6" t="s">
        <v>14</v>
      </c>
      <c r="N189" s="6" t="s">
        <v>15</v>
      </c>
      <c r="O189" s="6" t="s">
        <v>9</v>
      </c>
      <c r="P189" s="31" t="s">
        <v>86</v>
      </c>
      <c r="Q189" s="4">
        <v>36384</v>
      </c>
    </row>
    <row r="190" spans="1:17" ht="21" hidden="1" x14ac:dyDescent="0.2">
      <c r="A190" t="str">
        <f t="shared" si="9"/>
        <v>2013OUT</v>
      </c>
      <c r="B190" s="5" t="s">
        <v>160</v>
      </c>
      <c r="C190" s="5" t="s">
        <v>149</v>
      </c>
      <c r="D190" s="5" t="str">
        <f t="shared" si="8"/>
        <v>2013CORRENTES</v>
      </c>
      <c r="E190" s="5" t="s">
        <v>190</v>
      </c>
      <c r="F190" s="5" t="str">
        <f t="shared" si="10"/>
        <v>2013LIQUIDADAS</v>
      </c>
      <c r="G190" s="5" t="str">
        <f t="shared" si="11"/>
        <v xml:space="preserve">LIQUIDADASASSISTENCIA </v>
      </c>
      <c r="H190" s="5" t="s">
        <v>121</v>
      </c>
      <c r="I190" s="6" t="s">
        <v>136</v>
      </c>
      <c r="J190" s="6" t="s">
        <v>12</v>
      </c>
      <c r="K190" s="6" t="s">
        <v>153</v>
      </c>
      <c r="L190" s="6" t="s">
        <v>13</v>
      </c>
      <c r="M190" s="6" t="s">
        <v>14</v>
      </c>
      <c r="N190" s="6" t="s">
        <v>15</v>
      </c>
      <c r="O190" s="6" t="s">
        <v>9</v>
      </c>
      <c r="P190" s="31" t="s">
        <v>87</v>
      </c>
      <c r="Q190" s="4">
        <v>56857.599999999999</v>
      </c>
    </row>
    <row r="191" spans="1:17" ht="21" hidden="1" x14ac:dyDescent="0.2">
      <c r="A191" t="str">
        <f t="shared" si="9"/>
        <v>2013NOV</v>
      </c>
      <c r="B191" s="5" t="s">
        <v>160</v>
      </c>
      <c r="C191" s="5" t="s">
        <v>150</v>
      </c>
      <c r="D191" s="5" t="str">
        <f t="shared" si="8"/>
        <v>2013CORRENTES</v>
      </c>
      <c r="E191" s="5" t="s">
        <v>190</v>
      </c>
      <c r="F191" s="5" t="str">
        <f t="shared" si="10"/>
        <v>2013LIQUIDADAS</v>
      </c>
      <c r="G191" s="5" t="str">
        <f t="shared" si="11"/>
        <v xml:space="preserve">LIQUIDADASASSISTENCIA </v>
      </c>
      <c r="H191" s="5" t="s">
        <v>121</v>
      </c>
      <c r="I191" s="6" t="s">
        <v>136</v>
      </c>
      <c r="J191" s="6" t="s">
        <v>12</v>
      </c>
      <c r="K191" s="6" t="s">
        <v>153</v>
      </c>
      <c r="L191" s="6" t="s">
        <v>13</v>
      </c>
      <c r="M191" s="6" t="s">
        <v>14</v>
      </c>
      <c r="N191" s="6" t="s">
        <v>15</v>
      </c>
      <c r="O191" s="6" t="s">
        <v>9</v>
      </c>
      <c r="P191" s="31" t="s">
        <v>88</v>
      </c>
      <c r="Q191" s="4">
        <v>94143.96</v>
      </c>
    </row>
    <row r="192" spans="1:17" ht="21" hidden="1" x14ac:dyDescent="0.2">
      <c r="A192" t="str">
        <f t="shared" si="9"/>
        <v>2013DEZ</v>
      </c>
      <c r="B192" s="5" t="s">
        <v>160</v>
      </c>
      <c r="C192" s="5" t="s">
        <v>151</v>
      </c>
      <c r="D192" s="5" t="str">
        <f t="shared" si="8"/>
        <v>2013CORRENTES</v>
      </c>
      <c r="E192" s="5" t="s">
        <v>190</v>
      </c>
      <c r="F192" s="5" t="str">
        <f t="shared" si="10"/>
        <v>2013LIQUIDADAS</v>
      </c>
      <c r="G192" s="5" t="str">
        <f t="shared" si="11"/>
        <v xml:space="preserve">LIQUIDADASASSISTENCIA </v>
      </c>
      <c r="H192" s="5" t="s">
        <v>121</v>
      </c>
      <c r="I192" s="6" t="s">
        <v>136</v>
      </c>
      <c r="J192" s="6" t="s">
        <v>12</v>
      </c>
      <c r="K192" s="6" t="s">
        <v>153</v>
      </c>
      <c r="L192" s="6" t="s">
        <v>13</v>
      </c>
      <c r="M192" s="6" t="s">
        <v>14</v>
      </c>
      <c r="N192" s="6" t="s">
        <v>15</v>
      </c>
      <c r="O192" s="6" t="s">
        <v>9</v>
      </c>
      <c r="P192" s="31" t="s">
        <v>89</v>
      </c>
      <c r="Q192" s="4">
        <v>64535.199999999997</v>
      </c>
    </row>
    <row r="193" spans="1:17" hidden="1" x14ac:dyDescent="0.2">
      <c r="A193" t="str">
        <f t="shared" si="9"/>
        <v>2013000</v>
      </c>
      <c r="B193" s="5" t="s">
        <v>160</v>
      </c>
      <c r="C193" s="5" t="s">
        <v>152</v>
      </c>
      <c r="D193" s="5" t="str">
        <f t="shared" si="8"/>
        <v>2013CORRENTES</v>
      </c>
      <c r="E193" s="5" t="s">
        <v>189</v>
      </c>
      <c r="F193" s="5" t="str">
        <f t="shared" si="10"/>
        <v>2013RAP</v>
      </c>
      <c r="G193" s="5" t="str">
        <f t="shared" si="11"/>
        <v xml:space="preserve">RAPASSISTENCIA </v>
      </c>
      <c r="H193" s="5" t="s">
        <v>121</v>
      </c>
      <c r="I193" s="6" t="s">
        <v>136</v>
      </c>
      <c r="J193" s="6" t="s">
        <v>12</v>
      </c>
      <c r="K193" s="6" t="s">
        <v>153</v>
      </c>
      <c r="L193" s="6" t="s">
        <v>6</v>
      </c>
      <c r="M193" s="6" t="s">
        <v>7</v>
      </c>
      <c r="N193" s="6" t="s">
        <v>8</v>
      </c>
      <c r="O193" s="6" t="s">
        <v>9</v>
      </c>
      <c r="P193" s="31" t="s">
        <v>30</v>
      </c>
      <c r="Q193" s="4">
        <v>68003.039999999994</v>
      </c>
    </row>
    <row r="194" spans="1:17" hidden="1" x14ac:dyDescent="0.2">
      <c r="A194" t="str">
        <f t="shared" si="9"/>
        <v>2013000</v>
      </c>
      <c r="B194" s="5" t="s">
        <v>160</v>
      </c>
      <c r="C194" s="5" t="s">
        <v>152</v>
      </c>
      <c r="D194" s="5" t="str">
        <f t="shared" ref="D194:D257" si="12">B194&amp;K194</f>
        <v>2013CORRENTES</v>
      </c>
      <c r="E194" s="5" t="s">
        <v>189</v>
      </c>
      <c r="F194" s="5" t="str">
        <f t="shared" si="10"/>
        <v>2013RAP</v>
      </c>
      <c r="G194" s="5" t="str">
        <f t="shared" si="11"/>
        <v xml:space="preserve">RAPCAPACITACAO </v>
      </c>
      <c r="H194" s="5" t="s">
        <v>122</v>
      </c>
      <c r="I194" s="6" t="s">
        <v>134</v>
      </c>
      <c r="J194" s="6" t="s">
        <v>12</v>
      </c>
      <c r="K194" s="6" t="s">
        <v>153</v>
      </c>
      <c r="L194" s="6" t="s">
        <v>6</v>
      </c>
      <c r="M194" s="6" t="s">
        <v>24</v>
      </c>
      <c r="N194" s="6" t="s">
        <v>25</v>
      </c>
      <c r="O194" s="6" t="s">
        <v>9</v>
      </c>
      <c r="P194" s="31" t="s">
        <v>30</v>
      </c>
      <c r="Q194" s="4">
        <v>3022.2</v>
      </c>
    </row>
    <row r="195" spans="1:17" ht="21" hidden="1" x14ac:dyDescent="0.2">
      <c r="A195" t="str">
        <f t="shared" ref="A195:A258" si="13">B195&amp;C195</f>
        <v>2013FEV</v>
      </c>
      <c r="B195" s="5" t="s">
        <v>160</v>
      </c>
      <c r="C195" s="5" t="s">
        <v>141</v>
      </c>
      <c r="D195" s="5" t="str">
        <f t="shared" si="12"/>
        <v>2013CORRENTES</v>
      </c>
      <c r="E195" s="5" t="s">
        <v>190</v>
      </c>
      <c r="F195" s="5" t="str">
        <f t="shared" ref="F195:F258" si="14">B195&amp;E195</f>
        <v>2013LIQUIDADAS</v>
      </c>
      <c r="G195" s="5" t="str">
        <f t="shared" ref="G195:G258" si="15">E195&amp;I195</f>
        <v xml:space="preserve">LIQUIDADASCAPACITACAO </v>
      </c>
      <c r="H195" s="5" t="s">
        <v>124</v>
      </c>
      <c r="I195" s="6" t="s">
        <v>134</v>
      </c>
      <c r="J195" s="6" t="s">
        <v>12</v>
      </c>
      <c r="K195" s="6" t="s">
        <v>153</v>
      </c>
      <c r="L195" s="6" t="s">
        <v>13</v>
      </c>
      <c r="M195" s="6" t="s">
        <v>14</v>
      </c>
      <c r="N195" s="6" t="s">
        <v>15</v>
      </c>
      <c r="O195" s="6" t="s">
        <v>9</v>
      </c>
      <c r="P195" s="31" t="s">
        <v>79</v>
      </c>
      <c r="Q195" s="4">
        <v>627.80999999999995</v>
      </c>
    </row>
    <row r="196" spans="1:17" ht="21" hidden="1" x14ac:dyDescent="0.2">
      <c r="A196" t="str">
        <f t="shared" si="13"/>
        <v>2013MAR</v>
      </c>
      <c r="B196" s="5" t="s">
        <v>160</v>
      </c>
      <c r="C196" s="5" t="s">
        <v>142</v>
      </c>
      <c r="D196" s="5" t="str">
        <f t="shared" si="12"/>
        <v>2013CORRENTES</v>
      </c>
      <c r="E196" s="5" t="s">
        <v>190</v>
      </c>
      <c r="F196" s="5" t="str">
        <f t="shared" si="14"/>
        <v>2013LIQUIDADAS</v>
      </c>
      <c r="G196" s="5" t="str">
        <f t="shared" si="15"/>
        <v xml:space="preserve">LIQUIDADASCAPACITACAO </v>
      </c>
      <c r="H196" s="5" t="s">
        <v>124</v>
      </c>
      <c r="I196" s="6" t="s">
        <v>134</v>
      </c>
      <c r="J196" s="6" t="s">
        <v>12</v>
      </c>
      <c r="K196" s="6" t="s">
        <v>153</v>
      </c>
      <c r="L196" s="6" t="s">
        <v>13</v>
      </c>
      <c r="M196" s="6" t="s">
        <v>14</v>
      </c>
      <c r="N196" s="6" t="s">
        <v>15</v>
      </c>
      <c r="O196" s="6" t="s">
        <v>9</v>
      </c>
      <c r="P196" s="31" t="s">
        <v>80</v>
      </c>
      <c r="Q196" s="4">
        <v>198</v>
      </c>
    </row>
    <row r="197" spans="1:17" ht="21" hidden="1" x14ac:dyDescent="0.2">
      <c r="A197" t="str">
        <f t="shared" si="13"/>
        <v>2013ABR</v>
      </c>
      <c r="B197" s="5" t="s">
        <v>160</v>
      </c>
      <c r="C197" s="5" t="s">
        <v>143</v>
      </c>
      <c r="D197" s="5" t="str">
        <f t="shared" si="12"/>
        <v>2013CORRENTES</v>
      </c>
      <c r="E197" s="5" t="s">
        <v>190</v>
      </c>
      <c r="F197" s="5" t="str">
        <f t="shared" si="14"/>
        <v>2013LIQUIDADAS</v>
      </c>
      <c r="G197" s="5" t="str">
        <f t="shared" si="15"/>
        <v xml:space="preserve">LIQUIDADASCAPACITACAO </v>
      </c>
      <c r="H197" s="5" t="s">
        <v>124</v>
      </c>
      <c r="I197" s="6" t="s">
        <v>134</v>
      </c>
      <c r="J197" s="6" t="s">
        <v>12</v>
      </c>
      <c r="K197" s="6" t="s">
        <v>153</v>
      </c>
      <c r="L197" s="6" t="s">
        <v>13</v>
      </c>
      <c r="M197" s="6" t="s">
        <v>14</v>
      </c>
      <c r="N197" s="6" t="s">
        <v>15</v>
      </c>
      <c r="O197" s="6" t="s">
        <v>9</v>
      </c>
      <c r="P197" s="31" t="s">
        <v>81</v>
      </c>
      <c r="Q197" s="4">
        <v>1166.7</v>
      </c>
    </row>
    <row r="198" spans="1:17" ht="21" hidden="1" x14ac:dyDescent="0.2">
      <c r="A198" t="str">
        <f t="shared" si="13"/>
        <v>2013MAI</v>
      </c>
      <c r="B198" s="5" t="s">
        <v>160</v>
      </c>
      <c r="C198" s="5" t="s">
        <v>144</v>
      </c>
      <c r="D198" s="5" t="str">
        <f t="shared" si="12"/>
        <v>2013CORRENTES</v>
      </c>
      <c r="E198" s="5" t="s">
        <v>190</v>
      </c>
      <c r="F198" s="5" t="str">
        <f t="shared" si="14"/>
        <v>2013LIQUIDADAS</v>
      </c>
      <c r="G198" s="5" t="str">
        <f t="shared" si="15"/>
        <v xml:space="preserve">LIQUIDADASCAPACITACAO </v>
      </c>
      <c r="H198" s="5" t="s">
        <v>124</v>
      </c>
      <c r="I198" s="6" t="s">
        <v>134</v>
      </c>
      <c r="J198" s="6" t="s">
        <v>12</v>
      </c>
      <c r="K198" s="6" t="s">
        <v>153</v>
      </c>
      <c r="L198" s="6" t="s">
        <v>13</v>
      </c>
      <c r="M198" s="6" t="s">
        <v>14</v>
      </c>
      <c r="N198" s="6" t="s">
        <v>15</v>
      </c>
      <c r="O198" s="6" t="s">
        <v>9</v>
      </c>
      <c r="P198" s="31" t="s">
        <v>82</v>
      </c>
      <c r="Q198" s="4">
        <v>4158.1400000000003</v>
      </c>
    </row>
    <row r="199" spans="1:17" ht="21" hidden="1" x14ac:dyDescent="0.2">
      <c r="A199" t="str">
        <f t="shared" si="13"/>
        <v>2013JUN</v>
      </c>
      <c r="B199" s="5" t="s">
        <v>160</v>
      </c>
      <c r="C199" s="5" t="s">
        <v>145</v>
      </c>
      <c r="D199" s="5" t="str">
        <f t="shared" si="12"/>
        <v>2013CORRENTES</v>
      </c>
      <c r="E199" s="5" t="s">
        <v>190</v>
      </c>
      <c r="F199" s="5" t="str">
        <f t="shared" si="14"/>
        <v>2013LIQUIDADAS</v>
      </c>
      <c r="G199" s="5" t="str">
        <f t="shared" si="15"/>
        <v xml:space="preserve">LIQUIDADASCAPACITACAO </v>
      </c>
      <c r="H199" s="5" t="s">
        <v>124</v>
      </c>
      <c r="I199" s="6" t="s">
        <v>134</v>
      </c>
      <c r="J199" s="6" t="s">
        <v>12</v>
      </c>
      <c r="K199" s="6" t="s">
        <v>153</v>
      </c>
      <c r="L199" s="6" t="s">
        <v>13</v>
      </c>
      <c r="M199" s="6" t="s">
        <v>14</v>
      </c>
      <c r="N199" s="6" t="s">
        <v>15</v>
      </c>
      <c r="O199" s="6" t="s">
        <v>9</v>
      </c>
      <c r="P199" s="31" t="s">
        <v>83</v>
      </c>
      <c r="Q199" s="4">
        <v>733.62</v>
      </c>
    </row>
    <row r="200" spans="1:17" ht="21" hidden="1" x14ac:dyDescent="0.2">
      <c r="A200" t="str">
        <f t="shared" si="13"/>
        <v>2013JUL</v>
      </c>
      <c r="B200" s="5" t="s">
        <v>160</v>
      </c>
      <c r="C200" s="5" t="s">
        <v>146</v>
      </c>
      <c r="D200" s="5" t="str">
        <f t="shared" si="12"/>
        <v>2013CORRENTES</v>
      </c>
      <c r="E200" s="5" t="s">
        <v>190</v>
      </c>
      <c r="F200" s="5" t="str">
        <f t="shared" si="14"/>
        <v>2013LIQUIDADAS</v>
      </c>
      <c r="G200" s="5" t="str">
        <f t="shared" si="15"/>
        <v xml:space="preserve">LIQUIDADASCAPACITACAO </v>
      </c>
      <c r="H200" s="5" t="s">
        <v>124</v>
      </c>
      <c r="I200" s="6" t="s">
        <v>134</v>
      </c>
      <c r="J200" s="6" t="s">
        <v>12</v>
      </c>
      <c r="K200" s="6" t="s">
        <v>153</v>
      </c>
      <c r="L200" s="6" t="s">
        <v>13</v>
      </c>
      <c r="M200" s="6" t="s">
        <v>14</v>
      </c>
      <c r="N200" s="6" t="s">
        <v>15</v>
      </c>
      <c r="O200" s="6" t="s">
        <v>9</v>
      </c>
      <c r="P200" s="31" t="s">
        <v>84</v>
      </c>
      <c r="Q200" s="4">
        <v>1654.89</v>
      </c>
    </row>
    <row r="201" spans="1:17" ht="21" hidden="1" x14ac:dyDescent="0.2">
      <c r="A201" t="str">
        <f t="shared" si="13"/>
        <v>2013AGO</v>
      </c>
      <c r="B201" s="5" t="s">
        <v>160</v>
      </c>
      <c r="C201" s="5" t="s">
        <v>147</v>
      </c>
      <c r="D201" s="5" t="str">
        <f t="shared" si="12"/>
        <v>2013CORRENTES</v>
      </c>
      <c r="E201" s="5" t="s">
        <v>190</v>
      </c>
      <c r="F201" s="5" t="str">
        <f t="shared" si="14"/>
        <v>2013LIQUIDADAS</v>
      </c>
      <c r="G201" s="5" t="str">
        <f t="shared" si="15"/>
        <v xml:space="preserve">LIQUIDADASCAPACITACAO </v>
      </c>
      <c r="H201" s="5" t="s">
        <v>124</v>
      </c>
      <c r="I201" s="6" t="s">
        <v>134</v>
      </c>
      <c r="J201" s="6" t="s">
        <v>12</v>
      </c>
      <c r="K201" s="6" t="s">
        <v>153</v>
      </c>
      <c r="L201" s="6" t="s">
        <v>13</v>
      </c>
      <c r="M201" s="6" t="s">
        <v>14</v>
      </c>
      <c r="N201" s="6" t="s">
        <v>15</v>
      </c>
      <c r="O201" s="6" t="s">
        <v>9</v>
      </c>
      <c r="P201" s="31" t="s">
        <v>85</v>
      </c>
      <c r="Q201" s="4">
        <v>1283.68</v>
      </c>
    </row>
    <row r="202" spans="1:17" ht="21" hidden="1" x14ac:dyDescent="0.2">
      <c r="A202" t="str">
        <f t="shared" si="13"/>
        <v>2013SET</v>
      </c>
      <c r="B202" s="5" t="s">
        <v>160</v>
      </c>
      <c r="C202" s="5" t="s">
        <v>148</v>
      </c>
      <c r="D202" s="5" t="str">
        <f t="shared" si="12"/>
        <v>2013CORRENTES</v>
      </c>
      <c r="E202" s="5" t="s">
        <v>190</v>
      </c>
      <c r="F202" s="5" t="str">
        <f t="shared" si="14"/>
        <v>2013LIQUIDADAS</v>
      </c>
      <c r="G202" s="5" t="str">
        <f t="shared" si="15"/>
        <v xml:space="preserve">LIQUIDADASCAPACITACAO </v>
      </c>
      <c r="H202" s="5" t="s">
        <v>124</v>
      </c>
      <c r="I202" s="6" t="s">
        <v>134</v>
      </c>
      <c r="J202" s="6" t="s">
        <v>12</v>
      </c>
      <c r="K202" s="6" t="s">
        <v>153</v>
      </c>
      <c r="L202" s="6" t="s">
        <v>13</v>
      </c>
      <c r="M202" s="6" t="s">
        <v>14</v>
      </c>
      <c r="N202" s="6" t="s">
        <v>15</v>
      </c>
      <c r="O202" s="6" t="s">
        <v>9</v>
      </c>
      <c r="P202" s="31" t="s">
        <v>86</v>
      </c>
      <c r="Q202" s="4">
        <v>7743.04</v>
      </c>
    </row>
    <row r="203" spans="1:17" ht="21" hidden="1" x14ac:dyDescent="0.2">
      <c r="A203" t="str">
        <f t="shared" si="13"/>
        <v>2013OUT</v>
      </c>
      <c r="B203" s="5" t="s">
        <v>160</v>
      </c>
      <c r="C203" s="5" t="s">
        <v>149</v>
      </c>
      <c r="D203" s="5" t="str">
        <f t="shared" si="12"/>
        <v>2013CORRENTES</v>
      </c>
      <c r="E203" s="5" t="s">
        <v>190</v>
      </c>
      <c r="F203" s="5" t="str">
        <f t="shared" si="14"/>
        <v>2013LIQUIDADAS</v>
      </c>
      <c r="G203" s="5" t="str">
        <f t="shared" si="15"/>
        <v xml:space="preserve">LIQUIDADASCAPACITACAO </v>
      </c>
      <c r="H203" s="5" t="s">
        <v>124</v>
      </c>
      <c r="I203" s="6" t="s">
        <v>134</v>
      </c>
      <c r="J203" s="6" t="s">
        <v>12</v>
      </c>
      <c r="K203" s="6" t="s">
        <v>153</v>
      </c>
      <c r="L203" s="6" t="s">
        <v>13</v>
      </c>
      <c r="M203" s="6" t="s">
        <v>14</v>
      </c>
      <c r="N203" s="6" t="s">
        <v>15</v>
      </c>
      <c r="O203" s="6" t="s">
        <v>9</v>
      </c>
      <c r="P203" s="31" t="s">
        <v>87</v>
      </c>
      <c r="Q203" s="4">
        <v>12760.86</v>
      </c>
    </row>
    <row r="204" spans="1:17" ht="21" hidden="1" x14ac:dyDescent="0.2">
      <c r="A204" t="str">
        <f t="shared" si="13"/>
        <v>2013NOV</v>
      </c>
      <c r="B204" s="5" t="s">
        <v>160</v>
      </c>
      <c r="C204" s="5" t="s">
        <v>150</v>
      </c>
      <c r="D204" s="5" t="str">
        <f t="shared" si="12"/>
        <v>2013CORRENTES</v>
      </c>
      <c r="E204" s="5" t="s">
        <v>190</v>
      </c>
      <c r="F204" s="5" t="str">
        <f t="shared" si="14"/>
        <v>2013LIQUIDADAS</v>
      </c>
      <c r="G204" s="5" t="str">
        <f t="shared" si="15"/>
        <v xml:space="preserve">LIQUIDADASCAPACITACAO </v>
      </c>
      <c r="H204" s="5" t="s">
        <v>124</v>
      </c>
      <c r="I204" s="6" t="s">
        <v>134</v>
      </c>
      <c r="J204" s="6" t="s">
        <v>12</v>
      </c>
      <c r="K204" s="6" t="s">
        <v>153</v>
      </c>
      <c r="L204" s="6" t="s">
        <v>13</v>
      </c>
      <c r="M204" s="6" t="s">
        <v>14</v>
      </c>
      <c r="N204" s="6" t="s">
        <v>15</v>
      </c>
      <c r="O204" s="6" t="s">
        <v>9</v>
      </c>
      <c r="P204" s="31" t="s">
        <v>88</v>
      </c>
      <c r="Q204" s="4">
        <v>8417.27</v>
      </c>
    </row>
    <row r="205" spans="1:17" ht="21" hidden="1" x14ac:dyDescent="0.2">
      <c r="A205" t="str">
        <f t="shared" si="13"/>
        <v>2013DEZ</v>
      </c>
      <c r="B205" s="5" t="s">
        <v>160</v>
      </c>
      <c r="C205" s="5" t="s">
        <v>151</v>
      </c>
      <c r="D205" s="5" t="str">
        <f t="shared" si="12"/>
        <v>2013CORRENTES</v>
      </c>
      <c r="E205" s="5" t="s">
        <v>190</v>
      </c>
      <c r="F205" s="5" t="str">
        <f t="shared" si="14"/>
        <v>2013LIQUIDADAS</v>
      </c>
      <c r="G205" s="5" t="str">
        <f t="shared" si="15"/>
        <v xml:space="preserve">LIQUIDADASCAPACITACAO </v>
      </c>
      <c r="H205" s="5" t="s">
        <v>124</v>
      </c>
      <c r="I205" s="6" t="s">
        <v>134</v>
      </c>
      <c r="J205" s="6" t="s">
        <v>12</v>
      </c>
      <c r="K205" s="6" t="s">
        <v>153</v>
      </c>
      <c r="L205" s="6" t="s">
        <v>13</v>
      </c>
      <c r="M205" s="6" t="s">
        <v>14</v>
      </c>
      <c r="N205" s="6" t="s">
        <v>15</v>
      </c>
      <c r="O205" s="6" t="s">
        <v>9</v>
      </c>
      <c r="P205" s="31" t="s">
        <v>89</v>
      </c>
      <c r="Q205" s="4">
        <v>8036.7</v>
      </c>
    </row>
    <row r="206" spans="1:17" hidden="1" x14ac:dyDescent="0.2">
      <c r="A206" t="str">
        <f t="shared" si="13"/>
        <v>2013JAN</v>
      </c>
      <c r="B206" s="5" t="s">
        <v>160</v>
      </c>
      <c r="C206" s="5" t="s">
        <v>140</v>
      </c>
      <c r="D206" s="5" t="str">
        <f t="shared" si="12"/>
        <v>2013CAPITAL</v>
      </c>
      <c r="E206" s="5" t="s">
        <v>189</v>
      </c>
      <c r="F206" s="5" t="str">
        <f t="shared" si="14"/>
        <v>2013RAP</v>
      </c>
      <c r="G206" s="5" t="str">
        <f t="shared" si="15"/>
        <v xml:space="preserve">RAPCAPACITACAO </v>
      </c>
      <c r="H206" s="5" t="s">
        <v>124</v>
      </c>
      <c r="I206" s="6" t="s">
        <v>134</v>
      </c>
      <c r="J206" s="6" t="s">
        <v>19</v>
      </c>
      <c r="K206" s="6" t="s">
        <v>154</v>
      </c>
      <c r="L206" s="6" t="s">
        <v>6</v>
      </c>
      <c r="M206" s="6" t="s">
        <v>7</v>
      </c>
      <c r="N206" s="6" t="s">
        <v>8</v>
      </c>
      <c r="O206" s="6" t="s">
        <v>9</v>
      </c>
      <c r="P206" s="31" t="s">
        <v>10</v>
      </c>
      <c r="Q206" s="4">
        <v>0</v>
      </c>
    </row>
    <row r="207" spans="1:17" ht="21" hidden="1" x14ac:dyDescent="0.2">
      <c r="A207" t="str">
        <f t="shared" si="13"/>
        <v>2013000</v>
      </c>
      <c r="B207" s="5" t="s">
        <v>160</v>
      </c>
      <c r="C207" s="5" t="s">
        <v>152</v>
      </c>
      <c r="D207" s="5" t="str">
        <f t="shared" si="12"/>
        <v>2013CORRENTES</v>
      </c>
      <c r="E207" s="5" t="s">
        <v>189</v>
      </c>
      <c r="F207" s="5" t="str">
        <f t="shared" si="14"/>
        <v>2013RAP</v>
      </c>
      <c r="G207" s="5" t="str">
        <f t="shared" si="15"/>
        <v>RAPFOMENTO AO DESENV</v>
      </c>
      <c r="H207" s="5" t="s">
        <v>125</v>
      </c>
      <c r="I207" s="6" t="s">
        <v>172</v>
      </c>
      <c r="J207" s="6" t="s">
        <v>12</v>
      </c>
      <c r="K207" s="6" t="s">
        <v>153</v>
      </c>
      <c r="L207" s="6" t="s">
        <v>6</v>
      </c>
      <c r="M207" s="6" t="s">
        <v>24</v>
      </c>
      <c r="N207" s="6" t="s">
        <v>25</v>
      </c>
      <c r="O207" s="6" t="s">
        <v>9</v>
      </c>
      <c r="P207" s="31" t="s">
        <v>30</v>
      </c>
      <c r="Q207" s="4">
        <v>9200</v>
      </c>
    </row>
    <row r="208" spans="1:17" ht="21" hidden="1" x14ac:dyDescent="0.2">
      <c r="A208" t="str">
        <f t="shared" si="13"/>
        <v>2013000</v>
      </c>
      <c r="B208" s="5" t="s">
        <v>160</v>
      </c>
      <c r="C208" s="5" t="s">
        <v>152</v>
      </c>
      <c r="D208" s="5" t="str">
        <f t="shared" si="12"/>
        <v>2013CORRENTES</v>
      </c>
      <c r="E208" s="5" t="s">
        <v>189</v>
      </c>
      <c r="F208" s="5" t="str">
        <f t="shared" si="14"/>
        <v>2013RAP</v>
      </c>
      <c r="G208" s="5" t="str">
        <f t="shared" si="15"/>
        <v>RAPFOMENTO AO DESENV</v>
      </c>
      <c r="H208" s="5" t="s">
        <v>125</v>
      </c>
      <c r="I208" s="6" t="s">
        <v>172</v>
      </c>
      <c r="J208" s="6" t="s">
        <v>12</v>
      </c>
      <c r="K208" s="6" t="s">
        <v>153</v>
      </c>
      <c r="L208" s="6" t="s">
        <v>6</v>
      </c>
      <c r="M208" s="6" t="s">
        <v>7</v>
      </c>
      <c r="N208" s="6" t="s">
        <v>8</v>
      </c>
      <c r="O208" s="6" t="s">
        <v>9</v>
      </c>
      <c r="P208" s="31" t="s">
        <v>30</v>
      </c>
      <c r="Q208" s="4">
        <v>5261.34</v>
      </c>
    </row>
    <row r="209" spans="1:17" ht="21" hidden="1" x14ac:dyDescent="0.2">
      <c r="A209" t="str">
        <f t="shared" si="13"/>
        <v>2013000</v>
      </c>
      <c r="B209" s="5" t="s">
        <v>160</v>
      </c>
      <c r="C209" s="5" t="s">
        <v>152</v>
      </c>
      <c r="D209" s="5" t="str">
        <f t="shared" si="12"/>
        <v>2013CAPITAL</v>
      </c>
      <c r="E209" s="5" t="s">
        <v>189</v>
      </c>
      <c r="F209" s="5" t="str">
        <f t="shared" si="14"/>
        <v>2013RAP</v>
      </c>
      <c r="G209" s="5" t="str">
        <f t="shared" si="15"/>
        <v>RAPFOMENTO AO DESENV</v>
      </c>
      <c r="H209" s="5" t="s">
        <v>125</v>
      </c>
      <c r="I209" s="6" t="s">
        <v>172</v>
      </c>
      <c r="J209" s="6" t="s">
        <v>19</v>
      </c>
      <c r="K209" s="6" t="s">
        <v>154</v>
      </c>
      <c r="L209" s="6" t="s">
        <v>6</v>
      </c>
      <c r="M209" s="6" t="s">
        <v>7</v>
      </c>
      <c r="N209" s="6" t="s">
        <v>8</v>
      </c>
      <c r="O209" s="6" t="s">
        <v>9</v>
      </c>
      <c r="P209" s="31" t="s">
        <v>30</v>
      </c>
      <c r="Q209" s="4">
        <v>30727.119999999999</v>
      </c>
    </row>
    <row r="210" spans="1:17" ht="21" hidden="1" x14ac:dyDescent="0.2">
      <c r="A210" t="str">
        <f t="shared" si="13"/>
        <v>2013000</v>
      </c>
      <c r="B210" s="5" t="s">
        <v>160</v>
      </c>
      <c r="C210" s="5" t="s">
        <v>152</v>
      </c>
      <c r="D210" s="5" t="str">
        <f t="shared" si="12"/>
        <v>2013CAPITAL</v>
      </c>
      <c r="E210" s="5" t="s">
        <v>189</v>
      </c>
      <c r="F210" s="5" t="str">
        <f t="shared" si="14"/>
        <v>2013RAP</v>
      </c>
      <c r="G210" s="5" t="str">
        <f t="shared" si="15"/>
        <v xml:space="preserve">RAPREESTRUTURACAO DA REDE </v>
      </c>
      <c r="H210" s="5" t="s">
        <v>126</v>
      </c>
      <c r="I210" s="6" t="s">
        <v>137</v>
      </c>
      <c r="J210" s="6" t="s">
        <v>19</v>
      </c>
      <c r="K210" s="6" t="s">
        <v>154</v>
      </c>
      <c r="L210" s="6" t="s">
        <v>6</v>
      </c>
      <c r="M210" s="6" t="s">
        <v>24</v>
      </c>
      <c r="N210" s="6" t="s">
        <v>25</v>
      </c>
      <c r="O210" s="6" t="s">
        <v>9</v>
      </c>
      <c r="P210" s="31" t="s">
        <v>30</v>
      </c>
      <c r="Q210" s="4">
        <v>2020</v>
      </c>
    </row>
    <row r="211" spans="1:17" hidden="1" x14ac:dyDescent="0.2">
      <c r="A211" t="str">
        <f t="shared" si="13"/>
        <v>2013AGO</v>
      </c>
      <c r="B211" s="5" t="s">
        <v>160</v>
      </c>
      <c r="C211" s="5" t="s">
        <v>147</v>
      </c>
      <c r="D211" s="5" t="str">
        <f t="shared" si="12"/>
        <v>2013CORRENTES</v>
      </c>
      <c r="E211" s="5" t="s">
        <v>190</v>
      </c>
      <c r="F211" s="5" t="str">
        <f t="shared" si="14"/>
        <v>2013LIQUIDADAS</v>
      </c>
      <c r="G211" s="5" t="str">
        <f t="shared" si="15"/>
        <v>LIQUIDADASPNAE</v>
      </c>
      <c r="H211" s="5" t="s">
        <v>127</v>
      </c>
      <c r="I211" s="6" t="s">
        <v>132</v>
      </c>
      <c r="J211" s="6" t="s">
        <v>12</v>
      </c>
      <c r="K211" s="6" t="s">
        <v>153</v>
      </c>
      <c r="L211" s="6" t="s">
        <v>13</v>
      </c>
      <c r="M211" s="6" t="s">
        <v>14</v>
      </c>
      <c r="N211" s="6" t="s">
        <v>15</v>
      </c>
      <c r="O211" s="6" t="s">
        <v>9</v>
      </c>
      <c r="P211" s="31" t="s">
        <v>85</v>
      </c>
      <c r="Q211" s="4">
        <v>3852</v>
      </c>
    </row>
    <row r="212" spans="1:17" ht="21" hidden="1" x14ac:dyDescent="0.2">
      <c r="A212" t="str">
        <f t="shared" si="13"/>
        <v>2014JAN</v>
      </c>
      <c r="B212" s="5" t="s">
        <v>162</v>
      </c>
      <c r="C212" s="5" t="s">
        <v>140</v>
      </c>
      <c r="D212" s="5" t="str">
        <f t="shared" si="12"/>
        <v>2014CORRENTES</v>
      </c>
      <c r="E212" s="5" t="s">
        <v>190</v>
      </c>
      <c r="F212" s="5" t="str">
        <f t="shared" si="14"/>
        <v>2014LIQUIDADAS</v>
      </c>
      <c r="G212" s="5" t="str">
        <f t="shared" si="15"/>
        <v xml:space="preserve">LIQUIDADASFUNC DE INSTITUICOES </v>
      </c>
      <c r="H212" s="5" t="s">
        <v>32</v>
      </c>
      <c r="I212" s="6" t="s">
        <v>175</v>
      </c>
      <c r="J212" s="6" t="s">
        <v>12</v>
      </c>
      <c r="K212" s="6" t="s">
        <v>153</v>
      </c>
      <c r="L212" s="6" t="s">
        <v>13</v>
      </c>
      <c r="M212" s="6" t="s">
        <v>14</v>
      </c>
      <c r="N212" s="6" t="s">
        <v>15</v>
      </c>
      <c r="O212" s="6" t="s">
        <v>9</v>
      </c>
      <c r="P212" s="31" t="s">
        <v>67</v>
      </c>
      <c r="Q212" s="4">
        <v>44613.04</v>
      </c>
    </row>
    <row r="213" spans="1:17" ht="21" hidden="1" x14ac:dyDescent="0.2">
      <c r="A213" t="str">
        <f t="shared" si="13"/>
        <v>2014FEV</v>
      </c>
      <c r="B213" s="5" t="s">
        <v>162</v>
      </c>
      <c r="C213" s="5" t="s">
        <v>141</v>
      </c>
      <c r="D213" s="5" t="str">
        <f t="shared" si="12"/>
        <v>2014CORRENTES</v>
      </c>
      <c r="E213" s="5" t="s">
        <v>190</v>
      </c>
      <c r="F213" s="5" t="str">
        <f t="shared" si="14"/>
        <v>2014LIQUIDADAS</v>
      </c>
      <c r="G213" s="5" t="str">
        <f t="shared" si="15"/>
        <v xml:space="preserve">LIQUIDADASFUNC DE INSTITUICOES </v>
      </c>
      <c r="H213" s="5" t="s">
        <v>32</v>
      </c>
      <c r="I213" s="6" t="s">
        <v>175</v>
      </c>
      <c r="J213" s="6" t="s">
        <v>12</v>
      </c>
      <c r="K213" s="6" t="s">
        <v>153</v>
      </c>
      <c r="L213" s="6" t="s">
        <v>13</v>
      </c>
      <c r="M213" s="6" t="s">
        <v>14</v>
      </c>
      <c r="N213" s="6" t="s">
        <v>15</v>
      </c>
      <c r="O213" s="6" t="s">
        <v>9</v>
      </c>
      <c r="P213" s="31" t="s">
        <v>68</v>
      </c>
      <c r="Q213" s="4">
        <v>106985.05</v>
      </c>
    </row>
    <row r="214" spans="1:17" ht="21" hidden="1" x14ac:dyDescent="0.2">
      <c r="A214" t="str">
        <f t="shared" si="13"/>
        <v>2014MAR</v>
      </c>
      <c r="B214" s="5" t="s">
        <v>162</v>
      </c>
      <c r="C214" s="5" t="s">
        <v>142</v>
      </c>
      <c r="D214" s="5" t="str">
        <f t="shared" si="12"/>
        <v>2014CORRENTES</v>
      </c>
      <c r="E214" s="5" t="s">
        <v>190</v>
      </c>
      <c r="F214" s="5" t="str">
        <f t="shared" si="14"/>
        <v>2014LIQUIDADAS</v>
      </c>
      <c r="G214" s="5" t="str">
        <f t="shared" si="15"/>
        <v xml:space="preserve">LIQUIDADASFUNC DE INSTITUICOES </v>
      </c>
      <c r="H214" s="5" t="s">
        <v>32</v>
      </c>
      <c r="I214" s="6" t="s">
        <v>175</v>
      </c>
      <c r="J214" s="6" t="s">
        <v>12</v>
      </c>
      <c r="K214" s="6" t="s">
        <v>153</v>
      </c>
      <c r="L214" s="6" t="s">
        <v>13</v>
      </c>
      <c r="M214" s="6" t="s">
        <v>14</v>
      </c>
      <c r="N214" s="6" t="s">
        <v>15</v>
      </c>
      <c r="O214" s="6" t="s">
        <v>9</v>
      </c>
      <c r="P214" s="31" t="s">
        <v>69</v>
      </c>
      <c r="Q214" s="4">
        <v>240224.34</v>
      </c>
    </row>
    <row r="215" spans="1:17" ht="21" hidden="1" x14ac:dyDescent="0.2">
      <c r="A215" t="str">
        <f t="shared" si="13"/>
        <v>2014ABR</v>
      </c>
      <c r="B215" s="5" t="s">
        <v>162</v>
      </c>
      <c r="C215" s="5" t="s">
        <v>143</v>
      </c>
      <c r="D215" s="5" t="str">
        <f t="shared" si="12"/>
        <v>2014CORRENTES</v>
      </c>
      <c r="E215" s="5" t="s">
        <v>190</v>
      </c>
      <c r="F215" s="5" t="str">
        <f t="shared" si="14"/>
        <v>2014LIQUIDADAS</v>
      </c>
      <c r="G215" s="5" t="str">
        <f t="shared" si="15"/>
        <v xml:space="preserve">LIQUIDADASFUNC DE INSTITUICOES </v>
      </c>
      <c r="H215" s="5" t="s">
        <v>32</v>
      </c>
      <c r="I215" s="6" t="s">
        <v>175</v>
      </c>
      <c r="J215" s="6" t="s">
        <v>12</v>
      </c>
      <c r="K215" s="6" t="s">
        <v>153</v>
      </c>
      <c r="L215" s="6" t="s">
        <v>13</v>
      </c>
      <c r="M215" s="6" t="s">
        <v>14</v>
      </c>
      <c r="N215" s="6" t="s">
        <v>15</v>
      </c>
      <c r="O215" s="6" t="s">
        <v>9</v>
      </c>
      <c r="P215" s="31" t="s">
        <v>70</v>
      </c>
      <c r="Q215" s="4">
        <v>167122.17000000001</v>
      </c>
    </row>
    <row r="216" spans="1:17" ht="21" hidden="1" x14ac:dyDescent="0.2">
      <c r="A216" t="str">
        <f t="shared" si="13"/>
        <v>2014MAI</v>
      </c>
      <c r="B216" s="5" t="s">
        <v>162</v>
      </c>
      <c r="C216" s="5" t="s">
        <v>144</v>
      </c>
      <c r="D216" s="5" t="str">
        <f t="shared" si="12"/>
        <v>2014CORRENTES</v>
      </c>
      <c r="E216" s="5" t="s">
        <v>190</v>
      </c>
      <c r="F216" s="5" t="str">
        <f t="shared" si="14"/>
        <v>2014LIQUIDADAS</v>
      </c>
      <c r="G216" s="5" t="str">
        <f t="shared" si="15"/>
        <v xml:space="preserve">LIQUIDADASFUNC DE INSTITUICOES </v>
      </c>
      <c r="H216" s="5" t="s">
        <v>32</v>
      </c>
      <c r="I216" s="6" t="s">
        <v>175</v>
      </c>
      <c r="J216" s="6" t="s">
        <v>12</v>
      </c>
      <c r="K216" s="6" t="s">
        <v>153</v>
      </c>
      <c r="L216" s="6" t="s">
        <v>13</v>
      </c>
      <c r="M216" s="6" t="s">
        <v>14</v>
      </c>
      <c r="N216" s="6" t="s">
        <v>15</v>
      </c>
      <c r="O216" s="6" t="s">
        <v>9</v>
      </c>
      <c r="P216" s="31" t="s">
        <v>71</v>
      </c>
      <c r="Q216" s="4">
        <v>156925.38</v>
      </c>
    </row>
    <row r="217" spans="1:17" ht="21" hidden="1" x14ac:dyDescent="0.2">
      <c r="A217" t="str">
        <f t="shared" si="13"/>
        <v>2014JUN</v>
      </c>
      <c r="B217" s="5" t="s">
        <v>162</v>
      </c>
      <c r="C217" s="5" t="s">
        <v>145</v>
      </c>
      <c r="D217" s="5" t="str">
        <f t="shared" si="12"/>
        <v>2014CORRENTES</v>
      </c>
      <c r="E217" s="5" t="s">
        <v>190</v>
      </c>
      <c r="F217" s="5" t="str">
        <f t="shared" si="14"/>
        <v>2014LIQUIDADAS</v>
      </c>
      <c r="G217" s="5" t="str">
        <f t="shared" si="15"/>
        <v xml:space="preserve">LIQUIDADASFUNC DE INSTITUICOES </v>
      </c>
      <c r="H217" s="5" t="s">
        <v>32</v>
      </c>
      <c r="I217" s="6" t="s">
        <v>175</v>
      </c>
      <c r="J217" s="6" t="s">
        <v>12</v>
      </c>
      <c r="K217" s="6" t="s">
        <v>153</v>
      </c>
      <c r="L217" s="6" t="s">
        <v>13</v>
      </c>
      <c r="M217" s="6" t="s">
        <v>14</v>
      </c>
      <c r="N217" s="6" t="s">
        <v>15</v>
      </c>
      <c r="O217" s="6" t="s">
        <v>9</v>
      </c>
      <c r="P217" s="31" t="s">
        <v>72</v>
      </c>
      <c r="Q217" s="4">
        <v>229126.22</v>
      </c>
    </row>
    <row r="218" spans="1:17" ht="21" hidden="1" x14ac:dyDescent="0.2">
      <c r="A218" t="str">
        <f t="shared" si="13"/>
        <v>2014JUL</v>
      </c>
      <c r="B218" s="5" t="s">
        <v>162</v>
      </c>
      <c r="C218" s="5" t="s">
        <v>146</v>
      </c>
      <c r="D218" s="5" t="str">
        <f t="shared" si="12"/>
        <v>2014CORRENTES</v>
      </c>
      <c r="E218" s="5" t="s">
        <v>190</v>
      </c>
      <c r="F218" s="5" t="str">
        <f t="shared" si="14"/>
        <v>2014LIQUIDADAS</v>
      </c>
      <c r="G218" s="5" t="str">
        <f t="shared" si="15"/>
        <v xml:space="preserve">LIQUIDADASFUNC DE INSTITUICOES </v>
      </c>
      <c r="H218" s="5" t="s">
        <v>32</v>
      </c>
      <c r="I218" s="6" t="s">
        <v>175</v>
      </c>
      <c r="J218" s="6" t="s">
        <v>12</v>
      </c>
      <c r="K218" s="6" t="s">
        <v>153</v>
      </c>
      <c r="L218" s="6" t="s">
        <v>13</v>
      </c>
      <c r="M218" s="6" t="s">
        <v>14</v>
      </c>
      <c r="N218" s="6" t="s">
        <v>15</v>
      </c>
      <c r="O218" s="6" t="s">
        <v>9</v>
      </c>
      <c r="P218" s="31" t="s">
        <v>73</v>
      </c>
      <c r="Q218" s="4">
        <v>213919.8</v>
      </c>
    </row>
    <row r="219" spans="1:17" ht="21" hidden="1" x14ac:dyDescent="0.2">
      <c r="A219" t="str">
        <f t="shared" si="13"/>
        <v>2014AGO</v>
      </c>
      <c r="B219" s="5" t="s">
        <v>162</v>
      </c>
      <c r="C219" s="5" t="s">
        <v>147</v>
      </c>
      <c r="D219" s="5" t="str">
        <f t="shared" si="12"/>
        <v>2014CORRENTES</v>
      </c>
      <c r="E219" s="5" t="s">
        <v>190</v>
      </c>
      <c r="F219" s="5" t="str">
        <f t="shared" si="14"/>
        <v>2014LIQUIDADAS</v>
      </c>
      <c r="G219" s="5" t="str">
        <f t="shared" si="15"/>
        <v xml:space="preserve">LIQUIDADASFUNC DE INSTITUICOES </v>
      </c>
      <c r="H219" s="5" t="s">
        <v>32</v>
      </c>
      <c r="I219" s="6" t="s">
        <v>175</v>
      </c>
      <c r="J219" s="6" t="s">
        <v>12</v>
      </c>
      <c r="K219" s="6" t="s">
        <v>153</v>
      </c>
      <c r="L219" s="6" t="s">
        <v>13</v>
      </c>
      <c r="M219" s="6" t="s">
        <v>14</v>
      </c>
      <c r="N219" s="6" t="s">
        <v>15</v>
      </c>
      <c r="O219" s="6" t="s">
        <v>9</v>
      </c>
      <c r="P219" s="31" t="s">
        <v>74</v>
      </c>
      <c r="Q219" s="4">
        <v>268569.98</v>
      </c>
    </row>
    <row r="220" spans="1:17" ht="21" hidden="1" x14ac:dyDescent="0.2">
      <c r="A220" t="str">
        <f t="shared" si="13"/>
        <v>2014SET</v>
      </c>
      <c r="B220" s="5" t="s">
        <v>162</v>
      </c>
      <c r="C220" s="5" t="s">
        <v>148</v>
      </c>
      <c r="D220" s="5" t="str">
        <f t="shared" si="12"/>
        <v>2014CORRENTES</v>
      </c>
      <c r="E220" s="5" t="s">
        <v>190</v>
      </c>
      <c r="F220" s="5" t="str">
        <f t="shared" si="14"/>
        <v>2014LIQUIDADAS</v>
      </c>
      <c r="G220" s="5" t="str">
        <f t="shared" si="15"/>
        <v xml:space="preserve">LIQUIDADASFUNC DE INSTITUICOES </v>
      </c>
      <c r="H220" s="5" t="s">
        <v>32</v>
      </c>
      <c r="I220" s="6" t="s">
        <v>175</v>
      </c>
      <c r="J220" s="6" t="s">
        <v>12</v>
      </c>
      <c r="K220" s="6" t="s">
        <v>153</v>
      </c>
      <c r="L220" s="6" t="s">
        <v>13</v>
      </c>
      <c r="M220" s="6" t="s">
        <v>14</v>
      </c>
      <c r="N220" s="6" t="s">
        <v>15</v>
      </c>
      <c r="O220" s="6" t="s">
        <v>9</v>
      </c>
      <c r="P220" s="31" t="s">
        <v>75</v>
      </c>
      <c r="Q220" s="4">
        <v>200010.01</v>
      </c>
    </row>
    <row r="221" spans="1:17" ht="21" hidden="1" x14ac:dyDescent="0.2">
      <c r="A221" t="str">
        <f t="shared" si="13"/>
        <v>2014OUT</v>
      </c>
      <c r="B221" s="5" t="s">
        <v>162</v>
      </c>
      <c r="C221" s="5" t="s">
        <v>149</v>
      </c>
      <c r="D221" s="5" t="str">
        <f t="shared" si="12"/>
        <v>2014CORRENTES</v>
      </c>
      <c r="E221" s="5" t="s">
        <v>190</v>
      </c>
      <c r="F221" s="5" t="str">
        <f t="shared" si="14"/>
        <v>2014LIQUIDADAS</v>
      </c>
      <c r="G221" s="5" t="str">
        <f t="shared" si="15"/>
        <v xml:space="preserve">LIQUIDADASFUNC DE INSTITUICOES </v>
      </c>
      <c r="H221" s="5" t="s">
        <v>32</v>
      </c>
      <c r="I221" s="6" t="s">
        <v>175</v>
      </c>
      <c r="J221" s="6" t="s">
        <v>12</v>
      </c>
      <c r="K221" s="6" t="s">
        <v>153</v>
      </c>
      <c r="L221" s="6" t="s">
        <v>13</v>
      </c>
      <c r="M221" s="6" t="s">
        <v>14</v>
      </c>
      <c r="N221" s="6" t="s">
        <v>15</v>
      </c>
      <c r="O221" s="6" t="s">
        <v>9</v>
      </c>
      <c r="P221" s="31" t="s">
        <v>76</v>
      </c>
      <c r="Q221" s="4">
        <v>108304.39</v>
      </c>
    </row>
    <row r="222" spans="1:17" ht="21" hidden="1" x14ac:dyDescent="0.2">
      <c r="A222" t="str">
        <f t="shared" si="13"/>
        <v>2014NOV</v>
      </c>
      <c r="B222" s="5" t="s">
        <v>162</v>
      </c>
      <c r="C222" s="5" t="s">
        <v>150</v>
      </c>
      <c r="D222" s="5" t="str">
        <f t="shared" si="12"/>
        <v>2014CORRENTES</v>
      </c>
      <c r="E222" s="5" t="s">
        <v>190</v>
      </c>
      <c r="F222" s="5" t="str">
        <f t="shared" si="14"/>
        <v>2014LIQUIDADAS</v>
      </c>
      <c r="G222" s="5" t="str">
        <f t="shared" si="15"/>
        <v xml:space="preserve">LIQUIDADASFUNC DE INSTITUICOES </v>
      </c>
      <c r="H222" s="5" t="s">
        <v>32</v>
      </c>
      <c r="I222" s="6" t="s">
        <v>175</v>
      </c>
      <c r="J222" s="6" t="s">
        <v>12</v>
      </c>
      <c r="K222" s="6" t="s">
        <v>153</v>
      </c>
      <c r="L222" s="6" t="s">
        <v>13</v>
      </c>
      <c r="M222" s="6" t="s">
        <v>14</v>
      </c>
      <c r="N222" s="6" t="s">
        <v>15</v>
      </c>
      <c r="O222" s="6" t="s">
        <v>9</v>
      </c>
      <c r="P222" s="31" t="s">
        <v>77</v>
      </c>
      <c r="Q222" s="4">
        <v>141459.4</v>
      </c>
    </row>
    <row r="223" spans="1:17" ht="21" hidden="1" x14ac:dyDescent="0.2">
      <c r="A223" t="str">
        <f t="shared" si="13"/>
        <v>2014DEZ</v>
      </c>
      <c r="B223" s="5" t="s">
        <v>162</v>
      </c>
      <c r="C223" s="5" t="s">
        <v>151</v>
      </c>
      <c r="D223" s="5" t="str">
        <f t="shared" si="12"/>
        <v>2014CORRENTES</v>
      </c>
      <c r="E223" s="5" t="s">
        <v>190</v>
      </c>
      <c r="F223" s="5" t="str">
        <f t="shared" si="14"/>
        <v>2014LIQUIDADAS</v>
      </c>
      <c r="G223" s="5" t="str">
        <f t="shared" si="15"/>
        <v xml:space="preserve">LIQUIDADASFUNC DE INSTITUICOES </v>
      </c>
      <c r="H223" s="5" t="s">
        <v>32</v>
      </c>
      <c r="I223" s="6" t="s">
        <v>175</v>
      </c>
      <c r="J223" s="6" t="s">
        <v>12</v>
      </c>
      <c r="K223" s="6" t="s">
        <v>153</v>
      </c>
      <c r="L223" s="6" t="s">
        <v>13</v>
      </c>
      <c r="M223" s="6" t="s">
        <v>14</v>
      </c>
      <c r="N223" s="6" t="s">
        <v>15</v>
      </c>
      <c r="O223" s="6" t="s">
        <v>9</v>
      </c>
      <c r="P223" s="31" t="s">
        <v>78</v>
      </c>
      <c r="Q223" s="4">
        <v>257945.08</v>
      </c>
    </row>
    <row r="224" spans="1:17" ht="21" hidden="1" x14ac:dyDescent="0.2">
      <c r="A224" t="str">
        <f t="shared" si="13"/>
        <v>2014000</v>
      </c>
      <c r="B224" s="5" t="s">
        <v>162</v>
      </c>
      <c r="C224" s="5" t="s">
        <v>152</v>
      </c>
      <c r="D224" s="5" t="str">
        <f t="shared" si="12"/>
        <v>2014CORRENTES</v>
      </c>
      <c r="E224" s="5" t="s">
        <v>189</v>
      </c>
      <c r="F224" s="5" t="str">
        <f t="shared" si="14"/>
        <v>2014RAP</v>
      </c>
      <c r="G224" s="5" t="str">
        <f t="shared" si="15"/>
        <v xml:space="preserve">RAPFUNC DE INSTITUICOES </v>
      </c>
      <c r="H224" s="5" t="s">
        <v>32</v>
      </c>
      <c r="I224" s="6" t="s">
        <v>175</v>
      </c>
      <c r="J224" s="6" t="s">
        <v>12</v>
      </c>
      <c r="K224" s="6" t="s">
        <v>153</v>
      </c>
      <c r="L224" s="6" t="s">
        <v>6</v>
      </c>
      <c r="M224" s="6" t="s">
        <v>24</v>
      </c>
      <c r="N224" s="6" t="s">
        <v>25</v>
      </c>
      <c r="O224" s="6" t="s">
        <v>9</v>
      </c>
      <c r="P224" s="31" t="s">
        <v>104</v>
      </c>
      <c r="Q224" s="4">
        <v>207563.78</v>
      </c>
    </row>
    <row r="225" spans="1:17" ht="21" hidden="1" x14ac:dyDescent="0.2">
      <c r="A225" t="str">
        <f t="shared" si="13"/>
        <v>2014000</v>
      </c>
      <c r="B225" s="5" t="s">
        <v>162</v>
      </c>
      <c r="C225" s="5" t="s">
        <v>152</v>
      </c>
      <c r="D225" s="5" t="str">
        <f t="shared" si="12"/>
        <v>2014CORRENTES</v>
      </c>
      <c r="E225" s="5" t="s">
        <v>189</v>
      </c>
      <c r="F225" s="5" t="str">
        <f t="shared" si="14"/>
        <v>2014RAP</v>
      </c>
      <c r="G225" s="5" t="str">
        <f t="shared" si="15"/>
        <v xml:space="preserve">RAPFUNC DE INSTITUICOES </v>
      </c>
      <c r="H225" s="5" t="s">
        <v>32</v>
      </c>
      <c r="I225" s="6" t="s">
        <v>175</v>
      </c>
      <c r="J225" s="6" t="s">
        <v>12</v>
      </c>
      <c r="K225" s="6" t="s">
        <v>153</v>
      </c>
      <c r="L225" s="6" t="s">
        <v>6</v>
      </c>
      <c r="M225" s="6" t="s">
        <v>7</v>
      </c>
      <c r="N225" s="6" t="s">
        <v>8</v>
      </c>
      <c r="O225" s="6" t="s">
        <v>9</v>
      </c>
      <c r="P225" s="31" t="s">
        <v>104</v>
      </c>
      <c r="Q225" s="4">
        <v>1220628.23</v>
      </c>
    </row>
    <row r="226" spans="1:17" ht="21" hidden="1" x14ac:dyDescent="0.2">
      <c r="A226" t="str">
        <f t="shared" si="13"/>
        <v>2014NOV</v>
      </c>
      <c r="B226" s="5" t="s">
        <v>162</v>
      </c>
      <c r="C226" s="5" t="s">
        <v>150</v>
      </c>
      <c r="D226" s="5" t="str">
        <f t="shared" si="12"/>
        <v>2014CAPITAL</v>
      </c>
      <c r="E226" s="5" t="s">
        <v>190</v>
      </c>
      <c r="F226" s="5" t="str">
        <f t="shared" si="14"/>
        <v>2014LIQUIDADAS</v>
      </c>
      <c r="G226" s="5" t="str">
        <f t="shared" si="15"/>
        <v xml:space="preserve">LIQUIDADASFUNC DE INSTITUICOES </v>
      </c>
      <c r="H226" s="5" t="s">
        <v>32</v>
      </c>
      <c r="I226" s="6" t="s">
        <v>175</v>
      </c>
      <c r="J226" s="6" t="s">
        <v>19</v>
      </c>
      <c r="K226" s="6" t="s">
        <v>154</v>
      </c>
      <c r="L226" s="6" t="s">
        <v>13</v>
      </c>
      <c r="M226" s="6" t="s">
        <v>14</v>
      </c>
      <c r="N226" s="6" t="s">
        <v>15</v>
      </c>
      <c r="O226" s="6" t="s">
        <v>9</v>
      </c>
      <c r="P226" s="31" t="s">
        <v>77</v>
      </c>
      <c r="Q226" s="4">
        <v>167360</v>
      </c>
    </row>
    <row r="227" spans="1:17" ht="21" hidden="1" x14ac:dyDescent="0.2">
      <c r="A227" t="str">
        <f t="shared" si="13"/>
        <v>2014000</v>
      </c>
      <c r="B227" s="5" t="s">
        <v>162</v>
      </c>
      <c r="C227" s="5" t="s">
        <v>152</v>
      </c>
      <c r="D227" s="5" t="str">
        <f t="shared" si="12"/>
        <v>2014CAPITAL</v>
      </c>
      <c r="E227" s="5" t="s">
        <v>189</v>
      </c>
      <c r="F227" s="5" t="str">
        <f t="shared" si="14"/>
        <v>2014RAP</v>
      </c>
      <c r="G227" s="5" t="str">
        <f t="shared" si="15"/>
        <v xml:space="preserve">RAPFUNC DE INSTITUICOES </v>
      </c>
      <c r="H227" s="5" t="s">
        <v>32</v>
      </c>
      <c r="I227" s="6" t="s">
        <v>175</v>
      </c>
      <c r="J227" s="6" t="s">
        <v>19</v>
      </c>
      <c r="K227" s="6" t="s">
        <v>154</v>
      </c>
      <c r="L227" s="6" t="s">
        <v>6</v>
      </c>
      <c r="M227" s="6" t="s">
        <v>24</v>
      </c>
      <c r="N227" s="6" t="s">
        <v>25</v>
      </c>
      <c r="O227" s="6" t="s">
        <v>9</v>
      </c>
      <c r="P227" s="31" t="s">
        <v>104</v>
      </c>
      <c r="Q227" s="4">
        <v>274987.05</v>
      </c>
    </row>
    <row r="228" spans="1:17" ht="21" hidden="1" x14ac:dyDescent="0.2">
      <c r="A228" t="str">
        <f t="shared" si="13"/>
        <v>2014000</v>
      </c>
      <c r="B228" s="5" t="s">
        <v>162</v>
      </c>
      <c r="C228" s="5" t="s">
        <v>152</v>
      </c>
      <c r="D228" s="5" t="str">
        <f t="shared" si="12"/>
        <v>2014CAPITAL</v>
      </c>
      <c r="E228" s="5" t="s">
        <v>189</v>
      </c>
      <c r="F228" s="5" t="str">
        <f t="shared" si="14"/>
        <v>2014RAP</v>
      </c>
      <c r="G228" s="5" t="str">
        <f t="shared" si="15"/>
        <v xml:space="preserve">RAPFUNC DE INSTITUICOES </v>
      </c>
      <c r="H228" s="5" t="s">
        <v>32</v>
      </c>
      <c r="I228" s="6" t="s">
        <v>175</v>
      </c>
      <c r="J228" s="6" t="s">
        <v>19</v>
      </c>
      <c r="K228" s="6" t="s">
        <v>154</v>
      </c>
      <c r="L228" s="6" t="s">
        <v>6</v>
      </c>
      <c r="M228" s="6" t="s">
        <v>7</v>
      </c>
      <c r="N228" s="6" t="s">
        <v>8</v>
      </c>
      <c r="O228" s="6" t="s">
        <v>9</v>
      </c>
      <c r="P228" s="31" t="s">
        <v>104</v>
      </c>
      <c r="Q228" s="4">
        <v>1295902.1599999999</v>
      </c>
    </row>
    <row r="229" spans="1:17" ht="21" hidden="1" x14ac:dyDescent="0.2">
      <c r="A229" t="str">
        <f t="shared" si="13"/>
        <v>2014000</v>
      </c>
      <c r="B229" s="5" t="s">
        <v>162</v>
      </c>
      <c r="C229" s="5" t="s">
        <v>152</v>
      </c>
      <c r="D229" s="5" t="str">
        <f t="shared" si="12"/>
        <v>2014CORRENTES</v>
      </c>
      <c r="E229" s="5" t="s">
        <v>189</v>
      </c>
      <c r="F229" s="5" t="str">
        <f t="shared" si="14"/>
        <v>2014RAP</v>
      </c>
      <c r="G229" s="5" t="str">
        <f t="shared" si="15"/>
        <v xml:space="preserve">RAPAPOIO A FORMACAO </v>
      </c>
      <c r="H229" s="5" t="s">
        <v>105</v>
      </c>
      <c r="I229" s="6" t="s">
        <v>138</v>
      </c>
      <c r="J229" s="6" t="s">
        <v>12</v>
      </c>
      <c r="K229" s="6" t="s">
        <v>153</v>
      </c>
      <c r="L229" s="6" t="s">
        <v>6</v>
      </c>
      <c r="M229" s="6" t="s">
        <v>24</v>
      </c>
      <c r="N229" s="6" t="s">
        <v>25</v>
      </c>
      <c r="O229" s="6" t="s">
        <v>9</v>
      </c>
      <c r="P229" s="31" t="s">
        <v>104</v>
      </c>
      <c r="Q229" s="4">
        <v>1189.2</v>
      </c>
    </row>
    <row r="230" spans="1:17" ht="21" hidden="1" x14ac:dyDescent="0.2">
      <c r="A230" t="str">
        <f t="shared" si="13"/>
        <v>2014000</v>
      </c>
      <c r="B230" s="5" t="s">
        <v>162</v>
      </c>
      <c r="C230" s="5" t="s">
        <v>152</v>
      </c>
      <c r="D230" s="5" t="str">
        <f t="shared" si="12"/>
        <v>2014CORRENTES</v>
      </c>
      <c r="E230" s="5" t="s">
        <v>189</v>
      </c>
      <c r="F230" s="5" t="str">
        <f t="shared" si="14"/>
        <v>2014RAP</v>
      </c>
      <c r="G230" s="5" t="str">
        <f t="shared" si="15"/>
        <v xml:space="preserve">RAPAPOIO A FORMACAO </v>
      </c>
      <c r="H230" s="5" t="s">
        <v>105</v>
      </c>
      <c r="I230" s="6" t="s">
        <v>138</v>
      </c>
      <c r="J230" s="6" t="s">
        <v>12</v>
      </c>
      <c r="K230" s="6" t="s">
        <v>153</v>
      </c>
      <c r="L230" s="6" t="s">
        <v>6</v>
      </c>
      <c r="M230" s="6" t="s">
        <v>7</v>
      </c>
      <c r="N230" s="6" t="s">
        <v>8</v>
      </c>
      <c r="O230" s="6" t="s">
        <v>9</v>
      </c>
      <c r="P230" s="31" t="s">
        <v>104</v>
      </c>
      <c r="Q230" s="4">
        <v>9012.2999999999993</v>
      </c>
    </row>
    <row r="231" spans="1:17" ht="21" hidden="1" x14ac:dyDescent="0.2">
      <c r="A231" t="str">
        <f t="shared" si="13"/>
        <v>2014000</v>
      </c>
      <c r="B231" s="5" t="s">
        <v>162</v>
      </c>
      <c r="C231" s="5" t="s">
        <v>152</v>
      </c>
      <c r="D231" s="5" t="str">
        <f t="shared" si="12"/>
        <v>2014CORRENTES</v>
      </c>
      <c r="E231" s="5" t="s">
        <v>189</v>
      </c>
      <c r="F231" s="5" t="str">
        <f t="shared" si="14"/>
        <v>2014RAP</v>
      </c>
      <c r="G231" s="5" t="str">
        <f t="shared" si="15"/>
        <v xml:space="preserve">RAPFUNC DA EDUCACAO </v>
      </c>
      <c r="H231" s="5" t="s">
        <v>106</v>
      </c>
      <c r="I231" s="6" t="s">
        <v>174</v>
      </c>
      <c r="J231" s="6" t="s">
        <v>12</v>
      </c>
      <c r="K231" s="6" t="s">
        <v>153</v>
      </c>
      <c r="L231" s="6" t="s">
        <v>6</v>
      </c>
      <c r="M231" s="6" t="s">
        <v>24</v>
      </c>
      <c r="N231" s="6" t="s">
        <v>25</v>
      </c>
      <c r="O231" s="6" t="s">
        <v>9</v>
      </c>
      <c r="P231" s="31" t="s">
        <v>104</v>
      </c>
      <c r="Q231" s="4">
        <v>317.16000000000003</v>
      </c>
    </row>
    <row r="232" spans="1:17" ht="21" hidden="1" x14ac:dyDescent="0.2">
      <c r="A232" t="str">
        <f t="shared" si="13"/>
        <v>2014FEV</v>
      </c>
      <c r="B232" s="5" t="s">
        <v>162</v>
      </c>
      <c r="C232" s="5" t="s">
        <v>141</v>
      </c>
      <c r="D232" s="5" t="str">
        <f t="shared" si="12"/>
        <v>2014CORRENTES</v>
      </c>
      <c r="E232" s="5" t="s">
        <v>190</v>
      </c>
      <c r="F232" s="5" t="str">
        <f t="shared" si="14"/>
        <v>2014LIQUIDADAS</v>
      </c>
      <c r="G232" s="5" t="str">
        <f t="shared" si="15"/>
        <v xml:space="preserve">LIQUIDADASASSISTENCIA </v>
      </c>
      <c r="H232" s="5" t="s">
        <v>121</v>
      </c>
      <c r="I232" s="6" t="s">
        <v>136</v>
      </c>
      <c r="J232" s="6" t="s">
        <v>12</v>
      </c>
      <c r="K232" s="6" t="s">
        <v>153</v>
      </c>
      <c r="L232" s="6" t="s">
        <v>13</v>
      </c>
      <c r="M232" s="6" t="s">
        <v>14</v>
      </c>
      <c r="N232" s="6" t="s">
        <v>15</v>
      </c>
      <c r="O232" s="6" t="s">
        <v>9</v>
      </c>
      <c r="P232" s="31" t="s">
        <v>68</v>
      </c>
      <c r="Q232" s="4">
        <v>14341</v>
      </c>
    </row>
    <row r="233" spans="1:17" ht="21" hidden="1" x14ac:dyDescent="0.2">
      <c r="A233" t="str">
        <f t="shared" si="13"/>
        <v>2014MAR</v>
      </c>
      <c r="B233" s="5" t="s">
        <v>162</v>
      </c>
      <c r="C233" s="5" t="s">
        <v>142</v>
      </c>
      <c r="D233" s="5" t="str">
        <f t="shared" si="12"/>
        <v>2014CORRENTES</v>
      </c>
      <c r="E233" s="5" t="s">
        <v>190</v>
      </c>
      <c r="F233" s="5" t="str">
        <f t="shared" si="14"/>
        <v>2014LIQUIDADAS</v>
      </c>
      <c r="G233" s="5" t="str">
        <f t="shared" si="15"/>
        <v xml:space="preserve">LIQUIDADASASSISTENCIA </v>
      </c>
      <c r="H233" s="5" t="s">
        <v>121</v>
      </c>
      <c r="I233" s="6" t="s">
        <v>136</v>
      </c>
      <c r="J233" s="6" t="s">
        <v>12</v>
      </c>
      <c r="K233" s="6" t="s">
        <v>153</v>
      </c>
      <c r="L233" s="6" t="s">
        <v>13</v>
      </c>
      <c r="M233" s="6" t="s">
        <v>14</v>
      </c>
      <c r="N233" s="6" t="s">
        <v>15</v>
      </c>
      <c r="O233" s="6" t="s">
        <v>9</v>
      </c>
      <c r="P233" s="31" t="s">
        <v>69</v>
      </c>
      <c r="Q233" s="4">
        <v>40517</v>
      </c>
    </row>
    <row r="234" spans="1:17" ht="21" hidden="1" x14ac:dyDescent="0.2">
      <c r="A234" t="str">
        <f t="shared" si="13"/>
        <v>2014ABR</v>
      </c>
      <c r="B234" s="5" t="s">
        <v>162</v>
      </c>
      <c r="C234" s="5" t="s">
        <v>143</v>
      </c>
      <c r="D234" s="5" t="str">
        <f t="shared" si="12"/>
        <v>2014CORRENTES</v>
      </c>
      <c r="E234" s="5" t="s">
        <v>190</v>
      </c>
      <c r="F234" s="5" t="str">
        <f t="shared" si="14"/>
        <v>2014LIQUIDADAS</v>
      </c>
      <c r="G234" s="5" t="str">
        <f t="shared" si="15"/>
        <v xml:space="preserve">LIQUIDADASASSISTENCIA </v>
      </c>
      <c r="H234" s="5" t="s">
        <v>121</v>
      </c>
      <c r="I234" s="6" t="s">
        <v>136</v>
      </c>
      <c r="J234" s="6" t="s">
        <v>12</v>
      </c>
      <c r="K234" s="6" t="s">
        <v>153</v>
      </c>
      <c r="L234" s="6" t="s">
        <v>13</v>
      </c>
      <c r="M234" s="6" t="s">
        <v>14</v>
      </c>
      <c r="N234" s="6" t="s">
        <v>15</v>
      </c>
      <c r="O234" s="6" t="s">
        <v>9</v>
      </c>
      <c r="P234" s="31" t="s">
        <v>70</v>
      </c>
      <c r="Q234" s="4">
        <v>27003</v>
      </c>
    </row>
    <row r="235" spans="1:17" ht="21" hidden="1" x14ac:dyDescent="0.2">
      <c r="A235" t="str">
        <f t="shared" si="13"/>
        <v>2014MAI</v>
      </c>
      <c r="B235" s="5" t="s">
        <v>162</v>
      </c>
      <c r="C235" s="5" t="s">
        <v>144</v>
      </c>
      <c r="D235" s="5" t="str">
        <f t="shared" si="12"/>
        <v>2014CORRENTES</v>
      </c>
      <c r="E235" s="5" t="s">
        <v>190</v>
      </c>
      <c r="F235" s="5" t="str">
        <f t="shared" si="14"/>
        <v>2014LIQUIDADAS</v>
      </c>
      <c r="G235" s="5" t="str">
        <f t="shared" si="15"/>
        <v xml:space="preserve">LIQUIDADASASSISTENCIA </v>
      </c>
      <c r="H235" s="5" t="s">
        <v>121</v>
      </c>
      <c r="I235" s="6" t="s">
        <v>136</v>
      </c>
      <c r="J235" s="6" t="s">
        <v>12</v>
      </c>
      <c r="K235" s="6" t="s">
        <v>153</v>
      </c>
      <c r="L235" s="6" t="s">
        <v>13</v>
      </c>
      <c r="M235" s="6" t="s">
        <v>14</v>
      </c>
      <c r="N235" s="6" t="s">
        <v>15</v>
      </c>
      <c r="O235" s="6" t="s">
        <v>9</v>
      </c>
      <c r="P235" s="31" t="s">
        <v>71</v>
      </c>
      <c r="Q235" s="4">
        <v>52838.6</v>
      </c>
    </row>
    <row r="236" spans="1:17" ht="21" hidden="1" x14ac:dyDescent="0.2">
      <c r="A236" t="str">
        <f t="shared" si="13"/>
        <v>2014JUN</v>
      </c>
      <c r="B236" s="5" t="s">
        <v>162</v>
      </c>
      <c r="C236" s="5" t="s">
        <v>145</v>
      </c>
      <c r="D236" s="5" t="str">
        <f t="shared" si="12"/>
        <v>2014CORRENTES</v>
      </c>
      <c r="E236" s="5" t="s">
        <v>190</v>
      </c>
      <c r="F236" s="5" t="str">
        <f t="shared" si="14"/>
        <v>2014LIQUIDADAS</v>
      </c>
      <c r="G236" s="5" t="str">
        <f t="shared" si="15"/>
        <v xml:space="preserve">LIQUIDADASASSISTENCIA </v>
      </c>
      <c r="H236" s="5" t="s">
        <v>121</v>
      </c>
      <c r="I236" s="6" t="s">
        <v>136</v>
      </c>
      <c r="J236" s="6" t="s">
        <v>12</v>
      </c>
      <c r="K236" s="6" t="s">
        <v>153</v>
      </c>
      <c r="L236" s="6" t="s">
        <v>13</v>
      </c>
      <c r="M236" s="6" t="s">
        <v>14</v>
      </c>
      <c r="N236" s="6" t="s">
        <v>15</v>
      </c>
      <c r="O236" s="6" t="s">
        <v>9</v>
      </c>
      <c r="P236" s="31" t="s">
        <v>72</v>
      </c>
      <c r="Q236" s="4">
        <v>33629.26</v>
      </c>
    </row>
    <row r="237" spans="1:17" ht="21" hidden="1" x14ac:dyDescent="0.2">
      <c r="A237" t="str">
        <f t="shared" si="13"/>
        <v>2014JUL</v>
      </c>
      <c r="B237" s="5" t="s">
        <v>162</v>
      </c>
      <c r="C237" s="5" t="s">
        <v>146</v>
      </c>
      <c r="D237" s="5" t="str">
        <f t="shared" si="12"/>
        <v>2014CORRENTES</v>
      </c>
      <c r="E237" s="5" t="s">
        <v>190</v>
      </c>
      <c r="F237" s="5" t="str">
        <f t="shared" si="14"/>
        <v>2014LIQUIDADAS</v>
      </c>
      <c r="G237" s="5" t="str">
        <f t="shared" si="15"/>
        <v xml:space="preserve">LIQUIDADASASSISTENCIA </v>
      </c>
      <c r="H237" s="5" t="s">
        <v>121</v>
      </c>
      <c r="I237" s="6" t="s">
        <v>136</v>
      </c>
      <c r="J237" s="6" t="s">
        <v>12</v>
      </c>
      <c r="K237" s="6" t="s">
        <v>153</v>
      </c>
      <c r="L237" s="6" t="s">
        <v>13</v>
      </c>
      <c r="M237" s="6" t="s">
        <v>14</v>
      </c>
      <c r="N237" s="6" t="s">
        <v>15</v>
      </c>
      <c r="O237" s="6" t="s">
        <v>9</v>
      </c>
      <c r="P237" s="31" t="s">
        <v>73</v>
      </c>
      <c r="Q237" s="4">
        <v>4474.5</v>
      </c>
    </row>
    <row r="238" spans="1:17" ht="21" hidden="1" x14ac:dyDescent="0.2">
      <c r="A238" t="str">
        <f t="shared" si="13"/>
        <v>2014AGO</v>
      </c>
      <c r="B238" s="5" t="s">
        <v>162</v>
      </c>
      <c r="C238" s="5" t="s">
        <v>147</v>
      </c>
      <c r="D238" s="5" t="str">
        <f t="shared" si="12"/>
        <v>2014CORRENTES</v>
      </c>
      <c r="E238" s="5" t="s">
        <v>190</v>
      </c>
      <c r="F238" s="5" t="str">
        <f t="shared" si="14"/>
        <v>2014LIQUIDADAS</v>
      </c>
      <c r="G238" s="5" t="str">
        <f t="shared" si="15"/>
        <v xml:space="preserve">LIQUIDADASASSISTENCIA </v>
      </c>
      <c r="H238" s="5" t="s">
        <v>121</v>
      </c>
      <c r="I238" s="6" t="s">
        <v>136</v>
      </c>
      <c r="J238" s="6" t="s">
        <v>12</v>
      </c>
      <c r="K238" s="6" t="s">
        <v>153</v>
      </c>
      <c r="L238" s="6" t="s">
        <v>13</v>
      </c>
      <c r="M238" s="6" t="s">
        <v>14</v>
      </c>
      <c r="N238" s="6" t="s">
        <v>15</v>
      </c>
      <c r="O238" s="6" t="s">
        <v>9</v>
      </c>
      <c r="P238" s="31" t="s">
        <v>74</v>
      </c>
      <c r="Q238" s="4">
        <v>18608.3</v>
      </c>
    </row>
    <row r="239" spans="1:17" ht="21" hidden="1" x14ac:dyDescent="0.2">
      <c r="A239" t="str">
        <f t="shared" si="13"/>
        <v>2014SET</v>
      </c>
      <c r="B239" s="5" t="s">
        <v>162</v>
      </c>
      <c r="C239" s="5" t="s">
        <v>148</v>
      </c>
      <c r="D239" s="5" t="str">
        <f t="shared" si="12"/>
        <v>2014CORRENTES</v>
      </c>
      <c r="E239" s="5" t="s">
        <v>190</v>
      </c>
      <c r="F239" s="5" t="str">
        <f t="shared" si="14"/>
        <v>2014LIQUIDADAS</v>
      </c>
      <c r="G239" s="5" t="str">
        <f t="shared" si="15"/>
        <v xml:space="preserve">LIQUIDADASASSISTENCIA </v>
      </c>
      <c r="H239" s="5" t="s">
        <v>121</v>
      </c>
      <c r="I239" s="6" t="s">
        <v>136</v>
      </c>
      <c r="J239" s="6" t="s">
        <v>12</v>
      </c>
      <c r="K239" s="6" t="s">
        <v>153</v>
      </c>
      <c r="L239" s="6" t="s">
        <v>13</v>
      </c>
      <c r="M239" s="6" t="s">
        <v>14</v>
      </c>
      <c r="N239" s="6" t="s">
        <v>15</v>
      </c>
      <c r="O239" s="6" t="s">
        <v>9</v>
      </c>
      <c r="P239" s="31" t="s">
        <v>75</v>
      </c>
      <c r="Q239" s="4">
        <v>59298.8</v>
      </c>
    </row>
    <row r="240" spans="1:17" ht="21" hidden="1" x14ac:dyDescent="0.2">
      <c r="A240" t="str">
        <f t="shared" si="13"/>
        <v>2014OUT</v>
      </c>
      <c r="B240" s="5" t="s">
        <v>162</v>
      </c>
      <c r="C240" s="5" t="s">
        <v>149</v>
      </c>
      <c r="D240" s="5" t="str">
        <f t="shared" si="12"/>
        <v>2014CORRENTES</v>
      </c>
      <c r="E240" s="5" t="s">
        <v>190</v>
      </c>
      <c r="F240" s="5" t="str">
        <f t="shared" si="14"/>
        <v>2014LIQUIDADAS</v>
      </c>
      <c r="G240" s="5" t="str">
        <f t="shared" si="15"/>
        <v xml:space="preserve">LIQUIDADASASSISTENCIA </v>
      </c>
      <c r="H240" s="5" t="s">
        <v>121</v>
      </c>
      <c r="I240" s="6" t="s">
        <v>136</v>
      </c>
      <c r="J240" s="6" t="s">
        <v>12</v>
      </c>
      <c r="K240" s="6" t="s">
        <v>153</v>
      </c>
      <c r="L240" s="6" t="s">
        <v>13</v>
      </c>
      <c r="M240" s="6" t="s">
        <v>14</v>
      </c>
      <c r="N240" s="6" t="s">
        <v>15</v>
      </c>
      <c r="O240" s="6" t="s">
        <v>9</v>
      </c>
      <c r="P240" s="31" t="s">
        <v>76</v>
      </c>
      <c r="Q240" s="4">
        <v>37665.9</v>
      </c>
    </row>
    <row r="241" spans="1:17" ht="21" hidden="1" x14ac:dyDescent="0.2">
      <c r="A241" t="str">
        <f t="shared" si="13"/>
        <v>2014NOV</v>
      </c>
      <c r="B241" s="5" t="s">
        <v>162</v>
      </c>
      <c r="C241" s="5" t="s">
        <v>150</v>
      </c>
      <c r="D241" s="5" t="str">
        <f t="shared" si="12"/>
        <v>2014CORRENTES</v>
      </c>
      <c r="E241" s="5" t="s">
        <v>190</v>
      </c>
      <c r="F241" s="5" t="str">
        <f t="shared" si="14"/>
        <v>2014LIQUIDADAS</v>
      </c>
      <c r="G241" s="5" t="str">
        <f t="shared" si="15"/>
        <v xml:space="preserve">LIQUIDADASASSISTENCIA </v>
      </c>
      <c r="H241" s="5" t="s">
        <v>121</v>
      </c>
      <c r="I241" s="6" t="s">
        <v>136</v>
      </c>
      <c r="J241" s="6" t="s">
        <v>12</v>
      </c>
      <c r="K241" s="6" t="s">
        <v>153</v>
      </c>
      <c r="L241" s="6" t="s">
        <v>13</v>
      </c>
      <c r="M241" s="6" t="s">
        <v>14</v>
      </c>
      <c r="N241" s="6" t="s">
        <v>15</v>
      </c>
      <c r="O241" s="6" t="s">
        <v>9</v>
      </c>
      <c r="P241" s="31" t="s">
        <v>77</v>
      </c>
      <c r="Q241" s="4">
        <v>35130.699999999997</v>
      </c>
    </row>
    <row r="242" spans="1:17" ht="21" hidden="1" x14ac:dyDescent="0.2">
      <c r="A242" t="str">
        <f t="shared" si="13"/>
        <v>2014DEZ</v>
      </c>
      <c r="B242" s="5" t="s">
        <v>162</v>
      </c>
      <c r="C242" s="5" t="s">
        <v>151</v>
      </c>
      <c r="D242" s="5" t="str">
        <f t="shared" si="12"/>
        <v>2014CORRENTES</v>
      </c>
      <c r="E242" s="5" t="s">
        <v>190</v>
      </c>
      <c r="F242" s="5" t="str">
        <f t="shared" si="14"/>
        <v>2014LIQUIDADAS</v>
      </c>
      <c r="G242" s="5" t="str">
        <f t="shared" si="15"/>
        <v xml:space="preserve">LIQUIDADASASSISTENCIA </v>
      </c>
      <c r="H242" s="5" t="s">
        <v>121</v>
      </c>
      <c r="I242" s="6" t="s">
        <v>136</v>
      </c>
      <c r="J242" s="6" t="s">
        <v>12</v>
      </c>
      <c r="K242" s="6" t="s">
        <v>153</v>
      </c>
      <c r="L242" s="6" t="s">
        <v>13</v>
      </c>
      <c r="M242" s="6" t="s">
        <v>14</v>
      </c>
      <c r="N242" s="6" t="s">
        <v>15</v>
      </c>
      <c r="O242" s="6" t="s">
        <v>9</v>
      </c>
      <c r="P242" s="31" t="s">
        <v>78</v>
      </c>
      <c r="Q242" s="4">
        <v>22854</v>
      </c>
    </row>
    <row r="243" spans="1:17" hidden="1" x14ac:dyDescent="0.2">
      <c r="A243" t="str">
        <f t="shared" si="13"/>
        <v>2014000</v>
      </c>
      <c r="B243" s="5" t="s">
        <v>162</v>
      </c>
      <c r="C243" s="5" t="s">
        <v>152</v>
      </c>
      <c r="D243" s="5" t="str">
        <f t="shared" si="12"/>
        <v>2014CORRENTES</v>
      </c>
      <c r="E243" s="5" t="s">
        <v>189</v>
      </c>
      <c r="F243" s="5" t="str">
        <f t="shared" si="14"/>
        <v>2014RAP</v>
      </c>
      <c r="G243" s="5" t="str">
        <f t="shared" si="15"/>
        <v xml:space="preserve">RAPASSISTENCIA </v>
      </c>
      <c r="H243" s="5" t="s">
        <v>121</v>
      </c>
      <c r="I243" s="6" t="s">
        <v>136</v>
      </c>
      <c r="J243" s="6" t="s">
        <v>12</v>
      </c>
      <c r="K243" s="6" t="s">
        <v>153</v>
      </c>
      <c r="L243" s="6" t="s">
        <v>6</v>
      </c>
      <c r="M243" s="6" t="s">
        <v>24</v>
      </c>
      <c r="N243" s="6" t="s">
        <v>25</v>
      </c>
      <c r="O243" s="6" t="s">
        <v>9</v>
      </c>
      <c r="P243" s="31" t="s">
        <v>104</v>
      </c>
      <c r="Q243" s="4">
        <v>9780.2800000000007</v>
      </c>
    </row>
    <row r="244" spans="1:17" ht="21" hidden="1" x14ac:dyDescent="0.2">
      <c r="A244" t="str">
        <f t="shared" si="13"/>
        <v>2014MAI</v>
      </c>
      <c r="B244" s="5" t="s">
        <v>162</v>
      </c>
      <c r="C244" s="5" t="s">
        <v>144</v>
      </c>
      <c r="D244" s="5" t="str">
        <f t="shared" si="12"/>
        <v>2014CORRENTES</v>
      </c>
      <c r="E244" s="5" t="s">
        <v>190</v>
      </c>
      <c r="F244" s="5" t="str">
        <f t="shared" si="14"/>
        <v>2014LIQUIDADAS</v>
      </c>
      <c r="G244" s="5" t="str">
        <f t="shared" si="15"/>
        <v xml:space="preserve">LIQUIDADASCAPACITACAO </v>
      </c>
      <c r="H244" s="5" t="s">
        <v>124</v>
      </c>
      <c r="I244" s="6" t="s">
        <v>134</v>
      </c>
      <c r="J244" s="6" t="s">
        <v>12</v>
      </c>
      <c r="K244" s="6" t="s">
        <v>153</v>
      </c>
      <c r="L244" s="6" t="s">
        <v>13</v>
      </c>
      <c r="M244" s="6" t="s">
        <v>14</v>
      </c>
      <c r="N244" s="6" t="s">
        <v>15</v>
      </c>
      <c r="O244" s="6" t="s">
        <v>9</v>
      </c>
      <c r="P244" s="31" t="s">
        <v>71</v>
      </c>
      <c r="Q244" s="4">
        <v>4567.6499999999996</v>
      </c>
    </row>
    <row r="245" spans="1:17" ht="21" hidden="1" x14ac:dyDescent="0.2">
      <c r="A245" t="str">
        <f t="shared" si="13"/>
        <v>2014AGO</v>
      </c>
      <c r="B245" s="5" t="s">
        <v>162</v>
      </c>
      <c r="C245" s="5" t="s">
        <v>147</v>
      </c>
      <c r="D245" s="5" t="str">
        <f t="shared" si="12"/>
        <v>2014CORRENTES</v>
      </c>
      <c r="E245" s="5" t="s">
        <v>190</v>
      </c>
      <c r="F245" s="5" t="str">
        <f t="shared" si="14"/>
        <v>2014LIQUIDADAS</v>
      </c>
      <c r="G245" s="5" t="str">
        <f t="shared" si="15"/>
        <v xml:space="preserve">LIQUIDADASCAPACITACAO </v>
      </c>
      <c r="H245" s="5" t="s">
        <v>124</v>
      </c>
      <c r="I245" s="6" t="s">
        <v>134</v>
      </c>
      <c r="J245" s="6" t="s">
        <v>12</v>
      </c>
      <c r="K245" s="6" t="s">
        <v>153</v>
      </c>
      <c r="L245" s="6" t="s">
        <v>13</v>
      </c>
      <c r="M245" s="6" t="s">
        <v>14</v>
      </c>
      <c r="N245" s="6" t="s">
        <v>15</v>
      </c>
      <c r="O245" s="6" t="s">
        <v>9</v>
      </c>
      <c r="P245" s="31" t="s">
        <v>74</v>
      </c>
      <c r="Q245" s="4">
        <v>4379.1499999999996</v>
      </c>
    </row>
    <row r="246" spans="1:17" ht="21" hidden="1" x14ac:dyDescent="0.2">
      <c r="A246" t="str">
        <f t="shared" si="13"/>
        <v>2014SET</v>
      </c>
      <c r="B246" s="5" t="s">
        <v>162</v>
      </c>
      <c r="C246" s="5" t="s">
        <v>148</v>
      </c>
      <c r="D246" s="5" t="str">
        <f t="shared" si="12"/>
        <v>2014CORRENTES</v>
      </c>
      <c r="E246" s="5" t="s">
        <v>190</v>
      </c>
      <c r="F246" s="5" t="str">
        <f t="shared" si="14"/>
        <v>2014LIQUIDADAS</v>
      </c>
      <c r="G246" s="5" t="str">
        <f t="shared" si="15"/>
        <v xml:space="preserve">LIQUIDADASCAPACITACAO </v>
      </c>
      <c r="H246" s="5" t="s">
        <v>124</v>
      </c>
      <c r="I246" s="6" t="s">
        <v>134</v>
      </c>
      <c r="J246" s="6" t="s">
        <v>12</v>
      </c>
      <c r="K246" s="6" t="s">
        <v>153</v>
      </c>
      <c r="L246" s="6" t="s">
        <v>13</v>
      </c>
      <c r="M246" s="6" t="s">
        <v>14</v>
      </c>
      <c r="N246" s="6" t="s">
        <v>15</v>
      </c>
      <c r="O246" s="6" t="s">
        <v>9</v>
      </c>
      <c r="P246" s="31" t="s">
        <v>75</v>
      </c>
      <c r="Q246" s="4">
        <v>3239.33</v>
      </c>
    </row>
    <row r="247" spans="1:17" ht="21" hidden="1" x14ac:dyDescent="0.2">
      <c r="A247" t="str">
        <f t="shared" si="13"/>
        <v>2014OUT</v>
      </c>
      <c r="B247" s="5" t="s">
        <v>162</v>
      </c>
      <c r="C247" s="5" t="s">
        <v>149</v>
      </c>
      <c r="D247" s="5" t="str">
        <f t="shared" si="12"/>
        <v>2014CORRENTES</v>
      </c>
      <c r="E247" s="5" t="s">
        <v>190</v>
      </c>
      <c r="F247" s="5" t="str">
        <f t="shared" si="14"/>
        <v>2014LIQUIDADAS</v>
      </c>
      <c r="G247" s="5" t="str">
        <f t="shared" si="15"/>
        <v xml:space="preserve">LIQUIDADASCAPACITACAO </v>
      </c>
      <c r="H247" s="5" t="s">
        <v>124</v>
      </c>
      <c r="I247" s="6" t="s">
        <v>134</v>
      </c>
      <c r="J247" s="6" t="s">
        <v>12</v>
      </c>
      <c r="K247" s="6" t="s">
        <v>153</v>
      </c>
      <c r="L247" s="6" t="s">
        <v>13</v>
      </c>
      <c r="M247" s="6" t="s">
        <v>14</v>
      </c>
      <c r="N247" s="6" t="s">
        <v>15</v>
      </c>
      <c r="O247" s="6" t="s">
        <v>9</v>
      </c>
      <c r="P247" s="31" t="s">
        <v>76</v>
      </c>
      <c r="Q247" s="4">
        <v>3344.13</v>
      </c>
    </row>
    <row r="248" spans="1:17" ht="21" hidden="1" x14ac:dyDescent="0.2">
      <c r="A248" t="str">
        <f t="shared" si="13"/>
        <v>2014NOV</v>
      </c>
      <c r="B248" s="5" t="s">
        <v>162</v>
      </c>
      <c r="C248" s="5" t="s">
        <v>150</v>
      </c>
      <c r="D248" s="5" t="str">
        <f t="shared" si="12"/>
        <v>2014CORRENTES</v>
      </c>
      <c r="E248" s="5" t="s">
        <v>190</v>
      </c>
      <c r="F248" s="5" t="str">
        <f t="shared" si="14"/>
        <v>2014LIQUIDADAS</v>
      </c>
      <c r="G248" s="5" t="str">
        <f t="shared" si="15"/>
        <v xml:space="preserve">LIQUIDADASCAPACITACAO </v>
      </c>
      <c r="H248" s="5" t="s">
        <v>124</v>
      </c>
      <c r="I248" s="6" t="s">
        <v>134</v>
      </c>
      <c r="J248" s="6" t="s">
        <v>12</v>
      </c>
      <c r="K248" s="6" t="s">
        <v>153</v>
      </c>
      <c r="L248" s="6" t="s">
        <v>13</v>
      </c>
      <c r="M248" s="6" t="s">
        <v>14</v>
      </c>
      <c r="N248" s="6" t="s">
        <v>15</v>
      </c>
      <c r="O248" s="6" t="s">
        <v>9</v>
      </c>
      <c r="P248" s="31" t="s">
        <v>77</v>
      </c>
      <c r="Q248" s="4">
        <v>8311.49</v>
      </c>
    </row>
    <row r="249" spans="1:17" ht="21" hidden="1" x14ac:dyDescent="0.2">
      <c r="A249" t="str">
        <f t="shared" si="13"/>
        <v>2014DEZ</v>
      </c>
      <c r="B249" s="5" t="s">
        <v>162</v>
      </c>
      <c r="C249" s="5" t="s">
        <v>151</v>
      </c>
      <c r="D249" s="5" t="str">
        <f t="shared" si="12"/>
        <v>2014CORRENTES</v>
      </c>
      <c r="E249" s="5" t="s">
        <v>190</v>
      </c>
      <c r="F249" s="5" t="str">
        <f t="shared" si="14"/>
        <v>2014LIQUIDADAS</v>
      </c>
      <c r="G249" s="5" t="str">
        <f t="shared" si="15"/>
        <v xml:space="preserve">LIQUIDADASCAPACITACAO </v>
      </c>
      <c r="H249" s="5" t="s">
        <v>124</v>
      </c>
      <c r="I249" s="6" t="s">
        <v>134</v>
      </c>
      <c r="J249" s="6" t="s">
        <v>12</v>
      </c>
      <c r="K249" s="6" t="s">
        <v>153</v>
      </c>
      <c r="L249" s="6" t="s">
        <v>13</v>
      </c>
      <c r="M249" s="6" t="s">
        <v>14</v>
      </c>
      <c r="N249" s="6" t="s">
        <v>15</v>
      </c>
      <c r="O249" s="6" t="s">
        <v>9</v>
      </c>
      <c r="P249" s="31" t="s">
        <v>78</v>
      </c>
      <c r="Q249" s="4">
        <v>4370.7</v>
      </c>
    </row>
    <row r="250" spans="1:17" hidden="1" x14ac:dyDescent="0.2">
      <c r="A250" t="str">
        <f t="shared" si="13"/>
        <v>2014000</v>
      </c>
      <c r="B250" s="5" t="s">
        <v>162</v>
      </c>
      <c r="C250" s="5" t="s">
        <v>152</v>
      </c>
      <c r="D250" s="5" t="str">
        <f t="shared" si="12"/>
        <v>2014CORRENTES</v>
      </c>
      <c r="E250" s="5" t="s">
        <v>189</v>
      </c>
      <c r="F250" s="5" t="str">
        <f t="shared" si="14"/>
        <v>2014RAP</v>
      </c>
      <c r="G250" s="5" t="str">
        <f t="shared" si="15"/>
        <v xml:space="preserve">RAPCAPACITACAO </v>
      </c>
      <c r="H250" s="5" t="s">
        <v>124</v>
      </c>
      <c r="I250" s="6" t="s">
        <v>134</v>
      </c>
      <c r="J250" s="6" t="s">
        <v>12</v>
      </c>
      <c r="K250" s="6" t="s">
        <v>153</v>
      </c>
      <c r="L250" s="6" t="s">
        <v>6</v>
      </c>
      <c r="M250" s="6" t="s">
        <v>7</v>
      </c>
      <c r="N250" s="6" t="s">
        <v>8</v>
      </c>
      <c r="O250" s="6" t="s">
        <v>9</v>
      </c>
      <c r="P250" s="31" t="s">
        <v>104</v>
      </c>
      <c r="Q250" s="4">
        <v>660</v>
      </c>
    </row>
    <row r="251" spans="1:17" ht="21" hidden="1" x14ac:dyDescent="0.2">
      <c r="A251" t="str">
        <f t="shared" si="13"/>
        <v>2014000</v>
      </c>
      <c r="B251" s="5" t="s">
        <v>162</v>
      </c>
      <c r="C251" s="5" t="s">
        <v>152</v>
      </c>
      <c r="D251" s="5" t="str">
        <f t="shared" si="12"/>
        <v>2014CORRENTES</v>
      </c>
      <c r="E251" s="5" t="s">
        <v>189</v>
      </c>
      <c r="F251" s="5" t="str">
        <f t="shared" si="14"/>
        <v>2014RAP</v>
      </c>
      <c r="G251" s="5" t="str">
        <f t="shared" si="15"/>
        <v>RAPFOMENTO AO DESENV</v>
      </c>
      <c r="H251" s="5" t="s">
        <v>125</v>
      </c>
      <c r="I251" s="6" t="s">
        <v>172</v>
      </c>
      <c r="J251" s="6" t="s">
        <v>12</v>
      </c>
      <c r="K251" s="6" t="s">
        <v>153</v>
      </c>
      <c r="L251" s="6" t="s">
        <v>6</v>
      </c>
      <c r="M251" s="6" t="s">
        <v>24</v>
      </c>
      <c r="N251" s="6" t="s">
        <v>25</v>
      </c>
      <c r="O251" s="6" t="s">
        <v>9</v>
      </c>
      <c r="P251" s="31" t="s">
        <v>104</v>
      </c>
      <c r="Q251" s="4">
        <v>9200</v>
      </c>
    </row>
    <row r="252" spans="1:17" ht="21" hidden="1" x14ac:dyDescent="0.2">
      <c r="A252" t="str">
        <f t="shared" si="13"/>
        <v>2014000</v>
      </c>
      <c r="B252" s="5" t="s">
        <v>162</v>
      </c>
      <c r="C252" s="5" t="s">
        <v>152</v>
      </c>
      <c r="D252" s="5" t="str">
        <f t="shared" si="12"/>
        <v>2014CAPITAL</v>
      </c>
      <c r="E252" s="5" t="s">
        <v>189</v>
      </c>
      <c r="F252" s="5" t="str">
        <f t="shared" si="14"/>
        <v>2014RAP</v>
      </c>
      <c r="G252" s="5" t="str">
        <f t="shared" si="15"/>
        <v xml:space="preserve">RAPREESTRUTURACAO DA REDE </v>
      </c>
      <c r="H252" s="5" t="s">
        <v>126</v>
      </c>
      <c r="I252" s="6" t="s">
        <v>137</v>
      </c>
      <c r="J252" s="6" t="s">
        <v>19</v>
      </c>
      <c r="K252" s="6" t="s">
        <v>154</v>
      </c>
      <c r="L252" s="6" t="s">
        <v>6</v>
      </c>
      <c r="M252" s="6" t="s">
        <v>24</v>
      </c>
      <c r="N252" s="6" t="s">
        <v>25</v>
      </c>
      <c r="O252" s="6" t="s">
        <v>9</v>
      </c>
      <c r="P252" s="31" t="s">
        <v>104</v>
      </c>
      <c r="Q252" s="4">
        <v>21500</v>
      </c>
    </row>
    <row r="253" spans="1:17" hidden="1" x14ac:dyDescent="0.2">
      <c r="A253" t="str">
        <f t="shared" si="13"/>
        <v>2014OUT</v>
      </c>
      <c r="B253" s="5" t="s">
        <v>162</v>
      </c>
      <c r="C253" s="5" t="s">
        <v>149</v>
      </c>
      <c r="D253" s="5" t="str">
        <f t="shared" si="12"/>
        <v>2014CORRENTES</v>
      </c>
      <c r="E253" s="5" t="s">
        <v>190</v>
      </c>
      <c r="F253" s="5" t="str">
        <f t="shared" si="14"/>
        <v>2014LIQUIDADAS</v>
      </c>
      <c r="G253" s="5" t="str">
        <f t="shared" si="15"/>
        <v>LIQUIDADASPNAE</v>
      </c>
      <c r="H253" s="5" t="s">
        <v>127</v>
      </c>
      <c r="I253" s="6" t="s">
        <v>132</v>
      </c>
      <c r="J253" s="6" t="s">
        <v>12</v>
      </c>
      <c r="K253" s="6" t="s">
        <v>153</v>
      </c>
      <c r="L253" s="6" t="s">
        <v>13</v>
      </c>
      <c r="M253" s="6" t="s">
        <v>14</v>
      </c>
      <c r="N253" s="6" t="s">
        <v>15</v>
      </c>
      <c r="O253" s="6" t="s">
        <v>9</v>
      </c>
      <c r="P253" s="31" t="s">
        <v>76</v>
      </c>
      <c r="Q253" s="4">
        <v>9600</v>
      </c>
    </row>
    <row r="254" spans="1:17" ht="21" hidden="1" x14ac:dyDescent="0.2">
      <c r="A254" t="str">
        <f t="shared" si="13"/>
        <v>2015JAN</v>
      </c>
      <c r="B254" s="5" t="s">
        <v>161</v>
      </c>
      <c r="C254" s="5" t="s">
        <v>140</v>
      </c>
      <c r="D254" s="5" t="str">
        <f t="shared" si="12"/>
        <v>2015CORRENTES</v>
      </c>
      <c r="E254" s="5" t="s">
        <v>190</v>
      </c>
      <c r="F254" s="5" t="str">
        <f t="shared" si="14"/>
        <v>2015LIQUIDADAS</v>
      </c>
      <c r="G254" s="5" t="str">
        <f t="shared" si="15"/>
        <v xml:space="preserve">LIQUIDADASFUNC DE INSTITUICOES </v>
      </c>
      <c r="H254" s="5" t="s">
        <v>32</v>
      </c>
      <c r="I254" s="6" t="s">
        <v>175</v>
      </c>
      <c r="J254" s="6" t="s">
        <v>12</v>
      </c>
      <c r="K254" s="6" t="s">
        <v>153</v>
      </c>
      <c r="L254" s="6" t="s">
        <v>13</v>
      </c>
      <c r="M254" s="6" t="s">
        <v>14</v>
      </c>
      <c r="N254" s="6" t="s">
        <v>15</v>
      </c>
      <c r="O254" s="6" t="s">
        <v>9</v>
      </c>
      <c r="P254" s="31" t="s">
        <v>55</v>
      </c>
      <c r="Q254" s="4">
        <v>118496.61</v>
      </c>
    </row>
    <row r="255" spans="1:17" ht="21" hidden="1" x14ac:dyDescent="0.2">
      <c r="A255" t="str">
        <f t="shared" si="13"/>
        <v>2015FEV</v>
      </c>
      <c r="B255" s="5" t="s">
        <v>161</v>
      </c>
      <c r="C255" s="5" t="s">
        <v>141</v>
      </c>
      <c r="D255" s="5" t="str">
        <f t="shared" si="12"/>
        <v>2015CORRENTES</v>
      </c>
      <c r="E255" s="5" t="s">
        <v>190</v>
      </c>
      <c r="F255" s="5" t="str">
        <f t="shared" si="14"/>
        <v>2015LIQUIDADAS</v>
      </c>
      <c r="G255" s="5" t="str">
        <f t="shared" si="15"/>
        <v xml:space="preserve">LIQUIDADASFUNC DE INSTITUICOES </v>
      </c>
      <c r="H255" s="5" t="s">
        <v>32</v>
      </c>
      <c r="I255" s="6" t="s">
        <v>175</v>
      </c>
      <c r="J255" s="6" t="s">
        <v>12</v>
      </c>
      <c r="K255" s="6" t="s">
        <v>153</v>
      </c>
      <c r="L255" s="6" t="s">
        <v>13</v>
      </c>
      <c r="M255" s="6" t="s">
        <v>14</v>
      </c>
      <c r="N255" s="6" t="s">
        <v>15</v>
      </c>
      <c r="O255" s="6" t="s">
        <v>9</v>
      </c>
      <c r="P255" s="31" t="s">
        <v>56</v>
      </c>
      <c r="Q255" s="4">
        <v>109523.59</v>
      </c>
    </row>
    <row r="256" spans="1:17" ht="21" hidden="1" x14ac:dyDescent="0.2">
      <c r="A256" t="str">
        <f t="shared" si="13"/>
        <v>2015MAR</v>
      </c>
      <c r="B256" s="5" t="s">
        <v>161</v>
      </c>
      <c r="C256" s="5" t="s">
        <v>142</v>
      </c>
      <c r="D256" s="5" t="str">
        <f t="shared" si="12"/>
        <v>2015CORRENTES</v>
      </c>
      <c r="E256" s="5" t="s">
        <v>190</v>
      </c>
      <c r="F256" s="5" t="str">
        <f t="shared" si="14"/>
        <v>2015LIQUIDADAS</v>
      </c>
      <c r="G256" s="5" t="str">
        <f t="shared" si="15"/>
        <v xml:space="preserve">LIQUIDADASFUNC DE INSTITUICOES </v>
      </c>
      <c r="H256" s="5" t="s">
        <v>32</v>
      </c>
      <c r="I256" s="6" t="s">
        <v>175</v>
      </c>
      <c r="J256" s="6" t="s">
        <v>12</v>
      </c>
      <c r="K256" s="6" t="s">
        <v>153</v>
      </c>
      <c r="L256" s="6" t="s">
        <v>13</v>
      </c>
      <c r="M256" s="6" t="s">
        <v>14</v>
      </c>
      <c r="N256" s="6" t="s">
        <v>15</v>
      </c>
      <c r="O256" s="6" t="s">
        <v>9</v>
      </c>
      <c r="P256" s="31" t="s">
        <v>57</v>
      </c>
      <c r="Q256" s="4">
        <v>120995.33</v>
      </c>
    </row>
    <row r="257" spans="1:17" ht="21" hidden="1" x14ac:dyDescent="0.2">
      <c r="A257" t="str">
        <f t="shared" si="13"/>
        <v>2015ABR</v>
      </c>
      <c r="B257" s="5" t="s">
        <v>161</v>
      </c>
      <c r="C257" s="5" t="s">
        <v>143</v>
      </c>
      <c r="D257" s="5" t="str">
        <f t="shared" si="12"/>
        <v>2015CORRENTES</v>
      </c>
      <c r="E257" s="5" t="s">
        <v>190</v>
      </c>
      <c r="F257" s="5" t="str">
        <f t="shared" si="14"/>
        <v>2015LIQUIDADAS</v>
      </c>
      <c r="G257" s="5" t="str">
        <f t="shared" si="15"/>
        <v xml:space="preserve">LIQUIDADASFUNC DE INSTITUICOES </v>
      </c>
      <c r="H257" s="5" t="s">
        <v>32</v>
      </c>
      <c r="I257" s="6" t="s">
        <v>175</v>
      </c>
      <c r="J257" s="6" t="s">
        <v>12</v>
      </c>
      <c r="K257" s="6" t="s">
        <v>153</v>
      </c>
      <c r="L257" s="6" t="s">
        <v>13</v>
      </c>
      <c r="M257" s="6" t="s">
        <v>14</v>
      </c>
      <c r="N257" s="6" t="s">
        <v>15</v>
      </c>
      <c r="O257" s="6" t="s">
        <v>9</v>
      </c>
      <c r="P257" s="31" t="s">
        <v>58</v>
      </c>
      <c r="Q257" s="4">
        <v>108084.67</v>
      </c>
    </row>
    <row r="258" spans="1:17" ht="21" hidden="1" x14ac:dyDescent="0.2">
      <c r="A258" t="str">
        <f t="shared" si="13"/>
        <v>2015MAI</v>
      </c>
      <c r="B258" s="5" t="s">
        <v>161</v>
      </c>
      <c r="C258" s="5" t="s">
        <v>144</v>
      </c>
      <c r="D258" s="5" t="str">
        <f t="shared" ref="D258:D321" si="16">B258&amp;K258</f>
        <v>2015CORRENTES</v>
      </c>
      <c r="E258" s="5" t="s">
        <v>190</v>
      </c>
      <c r="F258" s="5" t="str">
        <f t="shared" si="14"/>
        <v>2015LIQUIDADAS</v>
      </c>
      <c r="G258" s="5" t="str">
        <f t="shared" si="15"/>
        <v xml:space="preserve">LIQUIDADASFUNC DE INSTITUICOES </v>
      </c>
      <c r="H258" s="5" t="s">
        <v>32</v>
      </c>
      <c r="I258" s="6" t="s">
        <v>175</v>
      </c>
      <c r="J258" s="6" t="s">
        <v>12</v>
      </c>
      <c r="K258" s="6" t="s">
        <v>153</v>
      </c>
      <c r="L258" s="6" t="s">
        <v>13</v>
      </c>
      <c r="M258" s="6" t="s">
        <v>14</v>
      </c>
      <c r="N258" s="6" t="s">
        <v>15</v>
      </c>
      <c r="O258" s="6" t="s">
        <v>9</v>
      </c>
      <c r="P258" s="31" t="s">
        <v>59</v>
      </c>
      <c r="Q258" s="4">
        <v>120133.15</v>
      </c>
    </row>
    <row r="259" spans="1:17" ht="21" hidden="1" x14ac:dyDescent="0.2">
      <c r="A259" t="str">
        <f t="shared" ref="A259:A322" si="17">B259&amp;C259</f>
        <v>2015JUN</v>
      </c>
      <c r="B259" s="5" t="s">
        <v>161</v>
      </c>
      <c r="C259" s="5" t="s">
        <v>145</v>
      </c>
      <c r="D259" s="5" t="str">
        <f t="shared" si="16"/>
        <v>2015CORRENTES</v>
      </c>
      <c r="E259" s="5" t="s">
        <v>190</v>
      </c>
      <c r="F259" s="5" t="str">
        <f t="shared" ref="F259:F322" si="18">B259&amp;E259</f>
        <v>2015LIQUIDADAS</v>
      </c>
      <c r="G259" s="5" t="str">
        <f t="shared" ref="G259:G322" si="19">E259&amp;I259</f>
        <v xml:space="preserve">LIQUIDADASFUNC DE INSTITUICOES </v>
      </c>
      <c r="H259" s="5" t="s">
        <v>32</v>
      </c>
      <c r="I259" s="6" t="s">
        <v>175</v>
      </c>
      <c r="J259" s="6" t="s">
        <v>12</v>
      </c>
      <c r="K259" s="6" t="s">
        <v>153</v>
      </c>
      <c r="L259" s="6" t="s">
        <v>13</v>
      </c>
      <c r="M259" s="6" t="s">
        <v>14</v>
      </c>
      <c r="N259" s="6" t="s">
        <v>15</v>
      </c>
      <c r="O259" s="6" t="s">
        <v>9</v>
      </c>
      <c r="P259" s="31" t="s">
        <v>60</v>
      </c>
      <c r="Q259" s="4">
        <v>94896.98</v>
      </c>
    </row>
    <row r="260" spans="1:17" ht="21" hidden="1" x14ac:dyDescent="0.2">
      <c r="A260" t="str">
        <f t="shared" si="17"/>
        <v>2015JUL</v>
      </c>
      <c r="B260" s="5" t="s">
        <v>161</v>
      </c>
      <c r="C260" s="5" t="s">
        <v>146</v>
      </c>
      <c r="D260" s="5" t="str">
        <f t="shared" si="16"/>
        <v>2015CORRENTES</v>
      </c>
      <c r="E260" s="5" t="s">
        <v>190</v>
      </c>
      <c r="F260" s="5" t="str">
        <f t="shared" si="18"/>
        <v>2015LIQUIDADAS</v>
      </c>
      <c r="G260" s="5" t="str">
        <f t="shared" si="19"/>
        <v xml:space="preserve">LIQUIDADASFUNC DE INSTITUICOES </v>
      </c>
      <c r="H260" s="5" t="s">
        <v>32</v>
      </c>
      <c r="I260" s="6" t="s">
        <v>175</v>
      </c>
      <c r="J260" s="6" t="s">
        <v>12</v>
      </c>
      <c r="K260" s="6" t="s">
        <v>153</v>
      </c>
      <c r="L260" s="6" t="s">
        <v>13</v>
      </c>
      <c r="M260" s="6" t="s">
        <v>14</v>
      </c>
      <c r="N260" s="6" t="s">
        <v>15</v>
      </c>
      <c r="O260" s="6" t="s">
        <v>9</v>
      </c>
      <c r="P260" s="31" t="s">
        <v>61</v>
      </c>
      <c r="Q260" s="4">
        <v>144549.66</v>
      </c>
    </row>
    <row r="261" spans="1:17" ht="21" hidden="1" x14ac:dyDescent="0.2">
      <c r="A261" t="str">
        <f t="shared" si="17"/>
        <v>2015AGO</v>
      </c>
      <c r="B261" s="5" t="s">
        <v>161</v>
      </c>
      <c r="C261" s="5" t="s">
        <v>147</v>
      </c>
      <c r="D261" s="5" t="str">
        <f t="shared" si="16"/>
        <v>2015CORRENTES</v>
      </c>
      <c r="E261" s="5" t="s">
        <v>190</v>
      </c>
      <c r="F261" s="5" t="str">
        <f t="shared" si="18"/>
        <v>2015LIQUIDADAS</v>
      </c>
      <c r="G261" s="5" t="str">
        <f t="shared" si="19"/>
        <v xml:space="preserve">LIQUIDADASFUNC DE INSTITUICOES </v>
      </c>
      <c r="H261" s="5" t="s">
        <v>32</v>
      </c>
      <c r="I261" s="6" t="s">
        <v>175</v>
      </c>
      <c r="J261" s="6" t="s">
        <v>12</v>
      </c>
      <c r="K261" s="6" t="s">
        <v>153</v>
      </c>
      <c r="L261" s="6" t="s">
        <v>13</v>
      </c>
      <c r="M261" s="6" t="s">
        <v>14</v>
      </c>
      <c r="N261" s="6" t="s">
        <v>15</v>
      </c>
      <c r="O261" s="6" t="s">
        <v>9</v>
      </c>
      <c r="P261" s="31" t="s">
        <v>62</v>
      </c>
      <c r="Q261" s="4">
        <v>122699.33</v>
      </c>
    </row>
    <row r="262" spans="1:17" ht="21" hidden="1" x14ac:dyDescent="0.2">
      <c r="A262" t="str">
        <f t="shared" si="17"/>
        <v>2015SET</v>
      </c>
      <c r="B262" s="5" t="s">
        <v>161</v>
      </c>
      <c r="C262" s="5" t="s">
        <v>148</v>
      </c>
      <c r="D262" s="5" t="str">
        <f t="shared" si="16"/>
        <v>2015CORRENTES</v>
      </c>
      <c r="E262" s="5" t="s">
        <v>190</v>
      </c>
      <c r="F262" s="5" t="str">
        <f t="shared" si="18"/>
        <v>2015LIQUIDADAS</v>
      </c>
      <c r="G262" s="5" t="str">
        <f t="shared" si="19"/>
        <v xml:space="preserve">LIQUIDADASFUNC DE INSTITUICOES </v>
      </c>
      <c r="H262" s="5" t="s">
        <v>32</v>
      </c>
      <c r="I262" s="6" t="s">
        <v>175</v>
      </c>
      <c r="J262" s="6" t="s">
        <v>12</v>
      </c>
      <c r="K262" s="6" t="s">
        <v>153</v>
      </c>
      <c r="L262" s="6" t="s">
        <v>13</v>
      </c>
      <c r="M262" s="6" t="s">
        <v>14</v>
      </c>
      <c r="N262" s="6" t="s">
        <v>15</v>
      </c>
      <c r="O262" s="6" t="s">
        <v>9</v>
      </c>
      <c r="P262" s="31" t="s">
        <v>63</v>
      </c>
      <c r="Q262" s="4">
        <v>132420.82999999999</v>
      </c>
    </row>
    <row r="263" spans="1:17" ht="21" hidden="1" x14ac:dyDescent="0.2">
      <c r="A263" t="str">
        <f t="shared" si="17"/>
        <v>2015OUT</v>
      </c>
      <c r="B263" s="5" t="s">
        <v>161</v>
      </c>
      <c r="C263" s="5" t="s">
        <v>149</v>
      </c>
      <c r="D263" s="5" t="str">
        <f t="shared" si="16"/>
        <v>2015CORRENTES</v>
      </c>
      <c r="E263" s="5" t="s">
        <v>190</v>
      </c>
      <c r="F263" s="5" t="str">
        <f t="shared" si="18"/>
        <v>2015LIQUIDADAS</v>
      </c>
      <c r="G263" s="5" t="str">
        <f t="shared" si="19"/>
        <v xml:space="preserve">LIQUIDADASFUNC DE INSTITUICOES </v>
      </c>
      <c r="H263" s="5" t="s">
        <v>32</v>
      </c>
      <c r="I263" s="6" t="s">
        <v>175</v>
      </c>
      <c r="J263" s="6" t="s">
        <v>12</v>
      </c>
      <c r="K263" s="6" t="s">
        <v>153</v>
      </c>
      <c r="L263" s="6" t="s">
        <v>13</v>
      </c>
      <c r="M263" s="6" t="s">
        <v>14</v>
      </c>
      <c r="N263" s="6" t="s">
        <v>15</v>
      </c>
      <c r="O263" s="6" t="s">
        <v>9</v>
      </c>
      <c r="P263" s="31" t="s">
        <v>64</v>
      </c>
      <c r="Q263" s="4">
        <v>165373.18</v>
      </c>
    </row>
    <row r="264" spans="1:17" ht="21" hidden="1" x14ac:dyDescent="0.2">
      <c r="A264" t="str">
        <f t="shared" si="17"/>
        <v>2015NOV</v>
      </c>
      <c r="B264" s="5" t="s">
        <v>161</v>
      </c>
      <c r="C264" s="5" t="s">
        <v>150</v>
      </c>
      <c r="D264" s="5" t="str">
        <f t="shared" si="16"/>
        <v>2015CORRENTES</v>
      </c>
      <c r="E264" s="5" t="s">
        <v>190</v>
      </c>
      <c r="F264" s="5" t="str">
        <f t="shared" si="18"/>
        <v>2015LIQUIDADAS</v>
      </c>
      <c r="G264" s="5" t="str">
        <f t="shared" si="19"/>
        <v xml:space="preserve">LIQUIDADASFUNC DE INSTITUICOES </v>
      </c>
      <c r="H264" s="5" t="s">
        <v>32</v>
      </c>
      <c r="I264" s="6" t="s">
        <v>175</v>
      </c>
      <c r="J264" s="6" t="s">
        <v>12</v>
      </c>
      <c r="K264" s="6" t="s">
        <v>153</v>
      </c>
      <c r="L264" s="6" t="s">
        <v>13</v>
      </c>
      <c r="M264" s="6" t="s">
        <v>14</v>
      </c>
      <c r="N264" s="6" t="s">
        <v>15</v>
      </c>
      <c r="O264" s="6" t="s">
        <v>9</v>
      </c>
      <c r="P264" s="31" t="s">
        <v>65</v>
      </c>
      <c r="Q264" s="4">
        <v>168163.35</v>
      </c>
    </row>
    <row r="265" spans="1:17" ht="21" hidden="1" x14ac:dyDescent="0.2">
      <c r="A265" t="str">
        <f t="shared" si="17"/>
        <v>2015DEZ</v>
      </c>
      <c r="B265" s="5" t="s">
        <v>161</v>
      </c>
      <c r="C265" s="5" t="s">
        <v>151</v>
      </c>
      <c r="D265" s="5" t="str">
        <f t="shared" si="16"/>
        <v>2015CORRENTES</v>
      </c>
      <c r="E265" s="5" t="s">
        <v>190</v>
      </c>
      <c r="F265" s="5" t="str">
        <f t="shared" si="18"/>
        <v>2015LIQUIDADAS</v>
      </c>
      <c r="G265" s="5" t="str">
        <f t="shared" si="19"/>
        <v xml:space="preserve">LIQUIDADASFUNC DE INSTITUICOES </v>
      </c>
      <c r="H265" s="5" t="s">
        <v>32</v>
      </c>
      <c r="I265" s="6" t="s">
        <v>175</v>
      </c>
      <c r="J265" s="6" t="s">
        <v>12</v>
      </c>
      <c r="K265" s="6" t="s">
        <v>153</v>
      </c>
      <c r="L265" s="6" t="s">
        <v>13</v>
      </c>
      <c r="M265" s="6" t="s">
        <v>14</v>
      </c>
      <c r="N265" s="6" t="s">
        <v>15</v>
      </c>
      <c r="O265" s="6" t="s">
        <v>9</v>
      </c>
      <c r="P265" s="31" t="s">
        <v>66</v>
      </c>
      <c r="Q265" s="4">
        <v>89775.95</v>
      </c>
    </row>
    <row r="266" spans="1:17" ht="21" hidden="1" x14ac:dyDescent="0.2">
      <c r="A266" t="str">
        <f t="shared" si="17"/>
        <v>2015000</v>
      </c>
      <c r="B266" s="5" t="s">
        <v>161</v>
      </c>
      <c r="C266" s="5" t="s">
        <v>152</v>
      </c>
      <c r="D266" s="5" t="str">
        <f t="shared" si="16"/>
        <v>2015CORRENTES</v>
      </c>
      <c r="E266" s="5" t="s">
        <v>189</v>
      </c>
      <c r="F266" s="5" t="str">
        <f t="shared" si="18"/>
        <v>2015RAP</v>
      </c>
      <c r="G266" s="5" t="str">
        <f t="shared" si="19"/>
        <v xml:space="preserve">RAPFUNC DE INSTITUICOES </v>
      </c>
      <c r="H266" s="5" t="s">
        <v>32</v>
      </c>
      <c r="I266" s="6" t="s">
        <v>175</v>
      </c>
      <c r="J266" s="6" t="s">
        <v>12</v>
      </c>
      <c r="K266" s="6" t="s">
        <v>153</v>
      </c>
      <c r="L266" s="6" t="s">
        <v>6</v>
      </c>
      <c r="M266" s="6" t="s">
        <v>24</v>
      </c>
      <c r="N266" s="6" t="s">
        <v>25</v>
      </c>
      <c r="O266" s="6" t="s">
        <v>9</v>
      </c>
      <c r="P266" s="31" t="s">
        <v>103</v>
      </c>
      <c r="Q266" s="4">
        <v>7972.87</v>
      </c>
    </row>
    <row r="267" spans="1:17" ht="21" hidden="1" x14ac:dyDescent="0.2">
      <c r="A267" t="str">
        <f t="shared" si="17"/>
        <v>2015000</v>
      </c>
      <c r="B267" s="5" t="s">
        <v>161</v>
      </c>
      <c r="C267" s="5" t="s">
        <v>152</v>
      </c>
      <c r="D267" s="5" t="str">
        <f t="shared" si="16"/>
        <v>2015CORRENTES</v>
      </c>
      <c r="E267" s="5" t="s">
        <v>189</v>
      </c>
      <c r="F267" s="5" t="str">
        <f t="shared" si="18"/>
        <v>2015RAP</v>
      </c>
      <c r="G267" s="5" t="str">
        <f t="shared" si="19"/>
        <v xml:space="preserve">RAPFUNC DE INSTITUICOES </v>
      </c>
      <c r="H267" s="5" t="s">
        <v>32</v>
      </c>
      <c r="I267" s="6" t="s">
        <v>175</v>
      </c>
      <c r="J267" s="6" t="s">
        <v>12</v>
      </c>
      <c r="K267" s="6" t="s">
        <v>153</v>
      </c>
      <c r="L267" s="6" t="s">
        <v>6</v>
      </c>
      <c r="M267" s="6" t="s">
        <v>7</v>
      </c>
      <c r="N267" s="6" t="s">
        <v>8</v>
      </c>
      <c r="O267" s="6" t="s">
        <v>9</v>
      </c>
      <c r="P267" s="31" t="s">
        <v>103</v>
      </c>
      <c r="Q267" s="4">
        <v>74088.53</v>
      </c>
    </row>
    <row r="268" spans="1:17" ht="21" hidden="1" x14ac:dyDescent="0.2">
      <c r="A268" t="str">
        <f t="shared" si="17"/>
        <v>2015DEZ</v>
      </c>
      <c r="B268" s="5" t="s">
        <v>161</v>
      </c>
      <c r="C268" s="5" t="s">
        <v>151</v>
      </c>
      <c r="D268" s="5" t="str">
        <f t="shared" si="16"/>
        <v>2015CAPITAL</v>
      </c>
      <c r="E268" s="5" t="s">
        <v>190</v>
      </c>
      <c r="F268" s="5" t="str">
        <f t="shared" si="18"/>
        <v>2015LIQUIDADAS</v>
      </c>
      <c r="G268" s="5" t="str">
        <f t="shared" si="19"/>
        <v xml:space="preserve">LIQUIDADASFUNC DE INSTITUICOES </v>
      </c>
      <c r="H268" s="5" t="s">
        <v>32</v>
      </c>
      <c r="I268" s="6" t="s">
        <v>175</v>
      </c>
      <c r="J268" s="6" t="s">
        <v>19</v>
      </c>
      <c r="K268" s="6" t="s">
        <v>154</v>
      </c>
      <c r="L268" s="6" t="s">
        <v>13</v>
      </c>
      <c r="M268" s="6" t="s">
        <v>14</v>
      </c>
      <c r="N268" s="6" t="s">
        <v>15</v>
      </c>
      <c r="O268" s="6" t="s">
        <v>9</v>
      </c>
      <c r="P268" s="31" t="s">
        <v>66</v>
      </c>
      <c r="Q268" s="4">
        <v>4600</v>
      </c>
    </row>
    <row r="269" spans="1:17" ht="21" hidden="1" x14ac:dyDescent="0.2">
      <c r="A269" t="str">
        <f t="shared" si="17"/>
        <v>2015000</v>
      </c>
      <c r="B269" s="5" t="s">
        <v>161</v>
      </c>
      <c r="C269" s="5" t="s">
        <v>152</v>
      </c>
      <c r="D269" s="5" t="str">
        <f t="shared" si="16"/>
        <v>2015CAPITAL</v>
      </c>
      <c r="E269" s="5" t="s">
        <v>189</v>
      </c>
      <c r="F269" s="5" t="str">
        <f t="shared" si="18"/>
        <v>2015RAP</v>
      </c>
      <c r="G269" s="5" t="str">
        <f t="shared" si="19"/>
        <v xml:space="preserve">RAPFUNC DE INSTITUICOES </v>
      </c>
      <c r="H269" s="5" t="s">
        <v>32</v>
      </c>
      <c r="I269" s="6" t="s">
        <v>175</v>
      </c>
      <c r="J269" s="6" t="s">
        <v>19</v>
      </c>
      <c r="K269" s="6" t="s">
        <v>154</v>
      </c>
      <c r="L269" s="6" t="s">
        <v>6</v>
      </c>
      <c r="M269" s="6" t="s">
        <v>24</v>
      </c>
      <c r="N269" s="6" t="s">
        <v>25</v>
      </c>
      <c r="O269" s="6" t="s">
        <v>9</v>
      </c>
      <c r="P269" s="31" t="s">
        <v>103</v>
      </c>
      <c r="Q269" s="4">
        <v>1798.22</v>
      </c>
    </row>
    <row r="270" spans="1:17" ht="21" hidden="1" x14ac:dyDescent="0.2">
      <c r="A270" t="str">
        <f t="shared" si="17"/>
        <v>2015000</v>
      </c>
      <c r="B270" s="5" t="s">
        <v>161</v>
      </c>
      <c r="C270" s="5" t="s">
        <v>152</v>
      </c>
      <c r="D270" s="5" t="str">
        <f t="shared" si="16"/>
        <v>2015CAPITAL</v>
      </c>
      <c r="E270" s="5" t="s">
        <v>189</v>
      </c>
      <c r="F270" s="5" t="str">
        <f t="shared" si="18"/>
        <v>2015RAP</v>
      </c>
      <c r="G270" s="5" t="str">
        <f t="shared" si="19"/>
        <v xml:space="preserve">RAPFUNC DE INSTITUICOES </v>
      </c>
      <c r="H270" s="5" t="s">
        <v>32</v>
      </c>
      <c r="I270" s="6" t="s">
        <v>175</v>
      </c>
      <c r="J270" s="6" t="s">
        <v>19</v>
      </c>
      <c r="K270" s="6" t="s">
        <v>154</v>
      </c>
      <c r="L270" s="6" t="s">
        <v>6</v>
      </c>
      <c r="M270" s="6" t="s">
        <v>7</v>
      </c>
      <c r="N270" s="6" t="s">
        <v>8</v>
      </c>
      <c r="O270" s="6" t="s">
        <v>9</v>
      </c>
      <c r="P270" s="31" t="s">
        <v>103</v>
      </c>
      <c r="Q270" s="4">
        <v>32888</v>
      </c>
    </row>
    <row r="271" spans="1:17" ht="21" hidden="1" x14ac:dyDescent="0.2">
      <c r="A271" t="str">
        <f t="shared" si="17"/>
        <v>2015000</v>
      </c>
      <c r="B271" s="5" t="s">
        <v>161</v>
      </c>
      <c r="C271" s="5" t="s">
        <v>152</v>
      </c>
      <c r="D271" s="5" t="str">
        <f t="shared" si="16"/>
        <v>2015CORRENTES</v>
      </c>
      <c r="E271" s="5" t="s">
        <v>189</v>
      </c>
      <c r="F271" s="5" t="str">
        <f t="shared" si="18"/>
        <v>2015RAP</v>
      </c>
      <c r="G271" s="5" t="str">
        <f t="shared" si="19"/>
        <v xml:space="preserve">RAPAPOIO A FORMACAO </v>
      </c>
      <c r="H271" s="5" t="s">
        <v>105</v>
      </c>
      <c r="I271" s="6" t="s">
        <v>138</v>
      </c>
      <c r="J271" s="6" t="s">
        <v>12</v>
      </c>
      <c r="K271" s="6" t="s">
        <v>153</v>
      </c>
      <c r="L271" s="6" t="s">
        <v>6</v>
      </c>
      <c r="M271" s="6" t="s">
        <v>24</v>
      </c>
      <c r="N271" s="6" t="s">
        <v>25</v>
      </c>
      <c r="O271" s="6" t="s">
        <v>9</v>
      </c>
      <c r="P271" s="31" t="s">
        <v>103</v>
      </c>
      <c r="Q271" s="4">
        <v>1502.21</v>
      </c>
    </row>
    <row r="272" spans="1:17" ht="21" hidden="1" x14ac:dyDescent="0.2">
      <c r="A272" t="str">
        <f t="shared" si="17"/>
        <v>2015FEV</v>
      </c>
      <c r="B272" s="5" t="s">
        <v>161</v>
      </c>
      <c r="C272" s="5" t="s">
        <v>141</v>
      </c>
      <c r="D272" s="5" t="str">
        <f t="shared" si="16"/>
        <v>2015CORRENTES</v>
      </c>
      <c r="E272" s="5" t="s">
        <v>190</v>
      </c>
      <c r="F272" s="5" t="str">
        <f t="shared" si="18"/>
        <v>2015LIQUIDADAS</v>
      </c>
      <c r="G272" s="5" t="str">
        <f t="shared" si="19"/>
        <v xml:space="preserve">LIQUIDADASASSISTENCIA </v>
      </c>
      <c r="H272" s="5" t="s">
        <v>121</v>
      </c>
      <c r="I272" s="6" t="s">
        <v>136</v>
      </c>
      <c r="J272" s="6" t="s">
        <v>12</v>
      </c>
      <c r="K272" s="6" t="s">
        <v>153</v>
      </c>
      <c r="L272" s="6" t="s">
        <v>13</v>
      </c>
      <c r="M272" s="6" t="s">
        <v>14</v>
      </c>
      <c r="N272" s="6" t="s">
        <v>15</v>
      </c>
      <c r="O272" s="6" t="s">
        <v>9</v>
      </c>
      <c r="P272" s="31" t="s">
        <v>56</v>
      </c>
      <c r="Q272" s="4">
        <v>19498</v>
      </c>
    </row>
    <row r="273" spans="1:17" ht="21" hidden="1" x14ac:dyDescent="0.2">
      <c r="A273" t="str">
        <f t="shared" si="17"/>
        <v>2015MAR</v>
      </c>
      <c r="B273" s="5" t="s">
        <v>161</v>
      </c>
      <c r="C273" s="5" t="s">
        <v>142</v>
      </c>
      <c r="D273" s="5" t="str">
        <f t="shared" si="16"/>
        <v>2015CORRENTES</v>
      </c>
      <c r="E273" s="5" t="s">
        <v>190</v>
      </c>
      <c r="F273" s="5" t="str">
        <f t="shared" si="18"/>
        <v>2015LIQUIDADAS</v>
      </c>
      <c r="G273" s="5" t="str">
        <f t="shared" si="19"/>
        <v xml:space="preserve">LIQUIDADASASSISTENCIA </v>
      </c>
      <c r="H273" s="5" t="s">
        <v>121</v>
      </c>
      <c r="I273" s="6" t="s">
        <v>136</v>
      </c>
      <c r="J273" s="6" t="s">
        <v>12</v>
      </c>
      <c r="K273" s="6" t="s">
        <v>153</v>
      </c>
      <c r="L273" s="6" t="s">
        <v>13</v>
      </c>
      <c r="M273" s="6" t="s">
        <v>14</v>
      </c>
      <c r="N273" s="6" t="s">
        <v>15</v>
      </c>
      <c r="O273" s="6" t="s">
        <v>9</v>
      </c>
      <c r="P273" s="31" t="s">
        <v>57</v>
      </c>
      <c r="Q273" s="4">
        <v>10224</v>
      </c>
    </row>
    <row r="274" spans="1:17" ht="21" hidden="1" x14ac:dyDescent="0.2">
      <c r="A274" t="str">
        <f t="shared" si="17"/>
        <v>2015ABR</v>
      </c>
      <c r="B274" s="5" t="s">
        <v>161</v>
      </c>
      <c r="C274" s="5" t="s">
        <v>143</v>
      </c>
      <c r="D274" s="5" t="str">
        <f t="shared" si="16"/>
        <v>2015CORRENTES</v>
      </c>
      <c r="E274" s="5" t="s">
        <v>190</v>
      </c>
      <c r="F274" s="5" t="str">
        <f t="shared" si="18"/>
        <v>2015LIQUIDADAS</v>
      </c>
      <c r="G274" s="5" t="str">
        <f t="shared" si="19"/>
        <v xml:space="preserve">LIQUIDADASASSISTENCIA </v>
      </c>
      <c r="H274" s="5" t="s">
        <v>121</v>
      </c>
      <c r="I274" s="6" t="s">
        <v>136</v>
      </c>
      <c r="J274" s="6" t="s">
        <v>12</v>
      </c>
      <c r="K274" s="6" t="s">
        <v>153</v>
      </c>
      <c r="L274" s="6" t="s">
        <v>13</v>
      </c>
      <c r="M274" s="6" t="s">
        <v>14</v>
      </c>
      <c r="N274" s="6" t="s">
        <v>15</v>
      </c>
      <c r="O274" s="6" t="s">
        <v>9</v>
      </c>
      <c r="P274" s="31" t="s">
        <v>58</v>
      </c>
      <c r="Q274" s="4">
        <v>13774</v>
      </c>
    </row>
    <row r="275" spans="1:17" ht="21" hidden="1" x14ac:dyDescent="0.2">
      <c r="A275" t="str">
        <f t="shared" si="17"/>
        <v>2015MAI</v>
      </c>
      <c r="B275" s="5" t="s">
        <v>161</v>
      </c>
      <c r="C275" s="5" t="s">
        <v>144</v>
      </c>
      <c r="D275" s="5" t="str">
        <f t="shared" si="16"/>
        <v>2015CORRENTES</v>
      </c>
      <c r="E275" s="5" t="s">
        <v>190</v>
      </c>
      <c r="F275" s="5" t="str">
        <f t="shared" si="18"/>
        <v>2015LIQUIDADAS</v>
      </c>
      <c r="G275" s="5" t="str">
        <f t="shared" si="19"/>
        <v xml:space="preserve">LIQUIDADASASSISTENCIA </v>
      </c>
      <c r="H275" s="5" t="s">
        <v>121</v>
      </c>
      <c r="I275" s="6" t="s">
        <v>136</v>
      </c>
      <c r="J275" s="6" t="s">
        <v>12</v>
      </c>
      <c r="K275" s="6" t="s">
        <v>153</v>
      </c>
      <c r="L275" s="6" t="s">
        <v>13</v>
      </c>
      <c r="M275" s="6" t="s">
        <v>14</v>
      </c>
      <c r="N275" s="6" t="s">
        <v>15</v>
      </c>
      <c r="O275" s="6" t="s">
        <v>9</v>
      </c>
      <c r="P275" s="31" t="s">
        <v>59</v>
      </c>
      <c r="Q275" s="4">
        <v>16606</v>
      </c>
    </row>
    <row r="276" spans="1:17" ht="21" hidden="1" x14ac:dyDescent="0.2">
      <c r="A276" t="str">
        <f t="shared" si="17"/>
        <v>2015JUN</v>
      </c>
      <c r="B276" s="5" t="s">
        <v>161</v>
      </c>
      <c r="C276" s="5" t="s">
        <v>145</v>
      </c>
      <c r="D276" s="5" t="str">
        <f t="shared" si="16"/>
        <v>2015CORRENTES</v>
      </c>
      <c r="E276" s="5" t="s">
        <v>190</v>
      </c>
      <c r="F276" s="5" t="str">
        <f t="shared" si="18"/>
        <v>2015LIQUIDADAS</v>
      </c>
      <c r="G276" s="5" t="str">
        <f t="shared" si="19"/>
        <v xml:space="preserve">LIQUIDADASASSISTENCIA </v>
      </c>
      <c r="H276" s="5" t="s">
        <v>121</v>
      </c>
      <c r="I276" s="6" t="s">
        <v>136</v>
      </c>
      <c r="J276" s="6" t="s">
        <v>12</v>
      </c>
      <c r="K276" s="6" t="s">
        <v>153</v>
      </c>
      <c r="L276" s="6" t="s">
        <v>13</v>
      </c>
      <c r="M276" s="6" t="s">
        <v>14</v>
      </c>
      <c r="N276" s="6" t="s">
        <v>15</v>
      </c>
      <c r="O276" s="6" t="s">
        <v>9</v>
      </c>
      <c r="P276" s="31" t="s">
        <v>60</v>
      </c>
      <c r="Q276" s="4">
        <v>16716</v>
      </c>
    </row>
    <row r="277" spans="1:17" ht="21" hidden="1" x14ac:dyDescent="0.2">
      <c r="A277" t="str">
        <f t="shared" si="17"/>
        <v>2015JUL</v>
      </c>
      <c r="B277" s="5" t="s">
        <v>161</v>
      </c>
      <c r="C277" s="5" t="s">
        <v>146</v>
      </c>
      <c r="D277" s="5" t="str">
        <f t="shared" si="16"/>
        <v>2015CORRENTES</v>
      </c>
      <c r="E277" s="5" t="s">
        <v>190</v>
      </c>
      <c r="F277" s="5" t="str">
        <f t="shared" si="18"/>
        <v>2015LIQUIDADAS</v>
      </c>
      <c r="G277" s="5" t="str">
        <f t="shared" si="19"/>
        <v xml:space="preserve">LIQUIDADASASSISTENCIA </v>
      </c>
      <c r="H277" s="5" t="s">
        <v>121</v>
      </c>
      <c r="I277" s="6" t="s">
        <v>136</v>
      </c>
      <c r="J277" s="6" t="s">
        <v>12</v>
      </c>
      <c r="K277" s="6" t="s">
        <v>153</v>
      </c>
      <c r="L277" s="6" t="s">
        <v>13</v>
      </c>
      <c r="M277" s="6" t="s">
        <v>14</v>
      </c>
      <c r="N277" s="6" t="s">
        <v>15</v>
      </c>
      <c r="O277" s="6" t="s">
        <v>9</v>
      </c>
      <c r="P277" s="31" t="s">
        <v>61</v>
      </c>
      <c r="Q277" s="4">
        <v>9022.4</v>
      </c>
    </row>
    <row r="278" spans="1:17" ht="21" hidden="1" x14ac:dyDescent="0.2">
      <c r="A278" t="str">
        <f t="shared" si="17"/>
        <v>2015AGO</v>
      </c>
      <c r="B278" s="5" t="s">
        <v>161</v>
      </c>
      <c r="C278" s="5" t="s">
        <v>147</v>
      </c>
      <c r="D278" s="5" t="str">
        <f t="shared" si="16"/>
        <v>2015CORRENTES</v>
      </c>
      <c r="E278" s="5" t="s">
        <v>190</v>
      </c>
      <c r="F278" s="5" t="str">
        <f t="shared" si="18"/>
        <v>2015LIQUIDADAS</v>
      </c>
      <c r="G278" s="5" t="str">
        <f t="shared" si="19"/>
        <v xml:space="preserve">LIQUIDADASASSISTENCIA </v>
      </c>
      <c r="H278" s="5" t="s">
        <v>121</v>
      </c>
      <c r="I278" s="6" t="s">
        <v>136</v>
      </c>
      <c r="J278" s="6" t="s">
        <v>12</v>
      </c>
      <c r="K278" s="6" t="s">
        <v>153</v>
      </c>
      <c r="L278" s="6" t="s">
        <v>13</v>
      </c>
      <c r="M278" s="6" t="s">
        <v>14</v>
      </c>
      <c r="N278" s="6" t="s">
        <v>15</v>
      </c>
      <c r="O278" s="6" t="s">
        <v>9</v>
      </c>
      <c r="P278" s="31" t="s">
        <v>62</v>
      </c>
      <c r="Q278" s="4">
        <v>6321.04</v>
      </c>
    </row>
    <row r="279" spans="1:17" ht="21" hidden="1" x14ac:dyDescent="0.2">
      <c r="A279" t="str">
        <f t="shared" si="17"/>
        <v>2015SET</v>
      </c>
      <c r="B279" s="5" t="s">
        <v>161</v>
      </c>
      <c r="C279" s="5" t="s">
        <v>148</v>
      </c>
      <c r="D279" s="5" t="str">
        <f t="shared" si="16"/>
        <v>2015CORRENTES</v>
      </c>
      <c r="E279" s="5" t="s">
        <v>190</v>
      </c>
      <c r="F279" s="5" t="str">
        <f t="shared" si="18"/>
        <v>2015LIQUIDADAS</v>
      </c>
      <c r="G279" s="5" t="str">
        <f t="shared" si="19"/>
        <v xml:space="preserve">LIQUIDADASASSISTENCIA </v>
      </c>
      <c r="H279" s="5" t="s">
        <v>121</v>
      </c>
      <c r="I279" s="6" t="s">
        <v>136</v>
      </c>
      <c r="J279" s="6" t="s">
        <v>12</v>
      </c>
      <c r="K279" s="6" t="s">
        <v>153</v>
      </c>
      <c r="L279" s="6" t="s">
        <v>13</v>
      </c>
      <c r="M279" s="6" t="s">
        <v>14</v>
      </c>
      <c r="N279" s="6" t="s">
        <v>15</v>
      </c>
      <c r="O279" s="6" t="s">
        <v>9</v>
      </c>
      <c r="P279" s="31" t="s">
        <v>63</v>
      </c>
      <c r="Q279" s="4">
        <v>10997.2</v>
      </c>
    </row>
    <row r="280" spans="1:17" ht="21" hidden="1" x14ac:dyDescent="0.2">
      <c r="A280" t="str">
        <f t="shared" si="17"/>
        <v>2015OUT</v>
      </c>
      <c r="B280" s="5" t="s">
        <v>161</v>
      </c>
      <c r="C280" s="5" t="s">
        <v>149</v>
      </c>
      <c r="D280" s="5" t="str">
        <f t="shared" si="16"/>
        <v>2015CORRENTES</v>
      </c>
      <c r="E280" s="5" t="s">
        <v>190</v>
      </c>
      <c r="F280" s="5" t="str">
        <f t="shared" si="18"/>
        <v>2015LIQUIDADAS</v>
      </c>
      <c r="G280" s="5" t="str">
        <f t="shared" si="19"/>
        <v xml:space="preserve">LIQUIDADASASSISTENCIA </v>
      </c>
      <c r="H280" s="5" t="s">
        <v>121</v>
      </c>
      <c r="I280" s="6" t="s">
        <v>136</v>
      </c>
      <c r="J280" s="6" t="s">
        <v>12</v>
      </c>
      <c r="K280" s="6" t="s">
        <v>153</v>
      </c>
      <c r="L280" s="6" t="s">
        <v>13</v>
      </c>
      <c r="M280" s="6" t="s">
        <v>14</v>
      </c>
      <c r="N280" s="6" t="s">
        <v>15</v>
      </c>
      <c r="O280" s="6" t="s">
        <v>9</v>
      </c>
      <c r="P280" s="31" t="s">
        <v>64</v>
      </c>
      <c r="Q280" s="4">
        <v>2517.6</v>
      </c>
    </row>
    <row r="281" spans="1:17" ht="21" hidden="1" x14ac:dyDescent="0.2">
      <c r="A281" t="str">
        <f t="shared" si="17"/>
        <v>2015NOV</v>
      </c>
      <c r="B281" s="5" t="s">
        <v>161</v>
      </c>
      <c r="C281" s="5" t="s">
        <v>150</v>
      </c>
      <c r="D281" s="5" t="str">
        <f t="shared" si="16"/>
        <v>2015CORRENTES</v>
      </c>
      <c r="E281" s="5" t="s">
        <v>190</v>
      </c>
      <c r="F281" s="5" t="str">
        <f t="shared" si="18"/>
        <v>2015LIQUIDADAS</v>
      </c>
      <c r="G281" s="5" t="str">
        <f t="shared" si="19"/>
        <v xml:space="preserve">LIQUIDADASASSISTENCIA </v>
      </c>
      <c r="H281" s="5" t="s">
        <v>121</v>
      </c>
      <c r="I281" s="6" t="s">
        <v>136</v>
      </c>
      <c r="J281" s="6" t="s">
        <v>12</v>
      </c>
      <c r="K281" s="6" t="s">
        <v>153</v>
      </c>
      <c r="L281" s="6" t="s">
        <v>13</v>
      </c>
      <c r="M281" s="6" t="s">
        <v>14</v>
      </c>
      <c r="N281" s="6" t="s">
        <v>15</v>
      </c>
      <c r="O281" s="6" t="s">
        <v>9</v>
      </c>
      <c r="P281" s="31" t="s">
        <v>65</v>
      </c>
      <c r="Q281" s="4">
        <v>35004.800000000003</v>
      </c>
    </row>
    <row r="282" spans="1:17" ht="21" hidden="1" x14ac:dyDescent="0.2">
      <c r="A282" t="str">
        <f t="shared" si="17"/>
        <v>2015DEZ</v>
      </c>
      <c r="B282" s="5" t="s">
        <v>161</v>
      </c>
      <c r="C282" s="5" t="s">
        <v>151</v>
      </c>
      <c r="D282" s="5" t="str">
        <f t="shared" si="16"/>
        <v>2015CORRENTES</v>
      </c>
      <c r="E282" s="5" t="s">
        <v>190</v>
      </c>
      <c r="F282" s="5" t="str">
        <f t="shared" si="18"/>
        <v>2015LIQUIDADAS</v>
      </c>
      <c r="G282" s="5" t="str">
        <f t="shared" si="19"/>
        <v xml:space="preserve">LIQUIDADASASSISTENCIA </v>
      </c>
      <c r="H282" s="5" t="s">
        <v>121</v>
      </c>
      <c r="I282" s="6" t="s">
        <v>136</v>
      </c>
      <c r="J282" s="6" t="s">
        <v>12</v>
      </c>
      <c r="K282" s="6" t="s">
        <v>153</v>
      </c>
      <c r="L282" s="6" t="s">
        <v>13</v>
      </c>
      <c r="M282" s="6" t="s">
        <v>14</v>
      </c>
      <c r="N282" s="6" t="s">
        <v>15</v>
      </c>
      <c r="O282" s="6" t="s">
        <v>9</v>
      </c>
      <c r="P282" s="31" t="s">
        <v>66</v>
      </c>
      <c r="Q282" s="4">
        <v>20274.37</v>
      </c>
    </row>
    <row r="283" spans="1:17" hidden="1" x14ac:dyDescent="0.2">
      <c r="A283" t="str">
        <f t="shared" si="17"/>
        <v>2015000</v>
      </c>
      <c r="B283" s="5" t="s">
        <v>161</v>
      </c>
      <c r="C283" s="5" t="s">
        <v>152</v>
      </c>
      <c r="D283" s="5" t="str">
        <f t="shared" si="16"/>
        <v>2015CORRENTES</v>
      </c>
      <c r="E283" s="5" t="s">
        <v>189</v>
      </c>
      <c r="F283" s="5" t="str">
        <f t="shared" si="18"/>
        <v>2015RAP</v>
      </c>
      <c r="G283" s="5" t="str">
        <f t="shared" si="19"/>
        <v xml:space="preserve">RAPASSISTENCIA </v>
      </c>
      <c r="H283" s="5" t="s">
        <v>121</v>
      </c>
      <c r="I283" s="6" t="s">
        <v>136</v>
      </c>
      <c r="J283" s="6" t="s">
        <v>12</v>
      </c>
      <c r="K283" s="6" t="s">
        <v>153</v>
      </c>
      <c r="L283" s="6" t="s">
        <v>6</v>
      </c>
      <c r="M283" s="6" t="s">
        <v>24</v>
      </c>
      <c r="N283" s="6" t="s">
        <v>25</v>
      </c>
      <c r="O283" s="6" t="s">
        <v>9</v>
      </c>
      <c r="P283" s="31" t="s">
        <v>103</v>
      </c>
      <c r="Q283" s="4">
        <v>2100</v>
      </c>
    </row>
    <row r="284" spans="1:17" hidden="1" x14ac:dyDescent="0.2">
      <c r="A284" t="str">
        <f t="shared" si="17"/>
        <v>2015000</v>
      </c>
      <c r="B284" s="5" t="s">
        <v>161</v>
      </c>
      <c r="C284" s="5" t="s">
        <v>152</v>
      </c>
      <c r="D284" s="5" t="str">
        <f t="shared" si="16"/>
        <v>2015CORRENTES</v>
      </c>
      <c r="E284" s="5" t="s">
        <v>189</v>
      </c>
      <c r="F284" s="5" t="str">
        <f t="shared" si="18"/>
        <v>2015RAP</v>
      </c>
      <c r="G284" s="5" t="str">
        <f t="shared" si="19"/>
        <v xml:space="preserve">RAPASSISTENCIA </v>
      </c>
      <c r="H284" s="5" t="s">
        <v>121</v>
      </c>
      <c r="I284" s="6" t="s">
        <v>136</v>
      </c>
      <c r="J284" s="6" t="s">
        <v>12</v>
      </c>
      <c r="K284" s="6" t="s">
        <v>153</v>
      </c>
      <c r="L284" s="6" t="s">
        <v>6</v>
      </c>
      <c r="M284" s="6" t="s">
        <v>7</v>
      </c>
      <c r="N284" s="6" t="s">
        <v>8</v>
      </c>
      <c r="O284" s="6" t="s">
        <v>9</v>
      </c>
      <c r="P284" s="31" t="s">
        <v>103</v>
      </c>
      <c r="Q284" s="4">
        <v>224999.5</v>
      </c>
    </row>
    <row r="285" spans="1:17" ht="21" hidden="1" x14ac:dyDescent="0.2">
      <c r="A285" t="str">
        <f t="shared" si="17"/>
        <v>2015MAR</v>
      </c>
      <c r="B285" s="5" t="s">
        <v>161</v>
      </c>
      <c r="C285" s="5" t="s">
        <v>142</v>
      </c>
      <c r="D285" s="5" t="str">
        <f t="shared" si="16"/>
        <v>2015CORRENTES</v>
      </c>
      <c r="E285" s="5" t="s">
        <v>190</v>
      </c>
      <c r="F285" s="5" t="str">
        <f t="shared" si="18"/>
        <v>2015LIQUIDADAS</v>
      </c>
      <c r="G285" s="5" t="str">
        <f t="shared" si="19"/>
        <v xml:space="preserve">LIQUIDADASCAPACITACAO </v>
      </c>
      <c r="H285" s="5" t="s">
        <v>122</v>
      </c>
      <c r="I285" s="6" t="s">
        <v>134</v>
      </c>
      <c r="J285" s="6" t="s">
        <v>12</v>
      </c>
      <c r="K285" s="6" t="s">
        <v>153</v>
      </c>
      <c r="L285" s="6" t="s">
        <v>13</v>
      </c>
      <c r="M285" s="6" t="s">
        <v>14</v>
      </c>
      <c r="N285" s="6" t="s">
        <v>15</v>
      </c>
      <c r="O285" s="6" t="s">
        <v>9</v>
      </c>
      <c r="P285" s="31" t="s">
        <v>57</v>
      </c>
      <c r="Q285" s="4">
        <v>1943.3</v>
      </c>
    </row>
    <row r="286" spans="1:17" ht="21" hidden="1" x14ac:dyDescent="0.2">
      <c r="A286" t="str">
        <f t="shared" si="17"/>
        <v>2015JUL</v>
      </c>
      <c r="B286" s="5" t="s">
        <v>161</v>
      </c>
      <c r="C286" s="5" t="s">
        <v>146</v>
      </c>
      <c r="D286" s="5" t="str">
        <f t="shared" si="16"/>
        <v>2015CORRENTES</v>
      </c>
      <c r="E286" s="5" t="s">
        <v>190</v>
      </c>
      <c r="F286" s="5" t="str">
        <f t="shared" si="18"/>
        <v>2015LIQUIDADAS</v>
      </c>
      <c r="G286" s="5" t="str">
        <f t="shared" si="19"/>
        <v xml:space="preserve">LIQUIDADASCAPACITACAO </v>
      </c>
      <c r="H286" s="5" t="s">
        <v>122</v>
      </c>
      <c r="I286" s="6" t="s">
        <v>134</v>
      </c>
      <c r="J286" s="6" t="s">
        <v>12</v>
      </c>
      <c r="K286" s="6" t="s">
        <v>153</v>
      </c>
      <c r="L286" s="6" t="s">
        <v>13</v>
      </c>
      <c r="M286" s="6" t="s">
        <v>14</v>
      </c>
      <c r="N286" s="6" t="s">
        <v>15</v>
      </c>
      <c r="O286" s="6" t="s">
        <v>9</v>
      </c>
      <c r="P286" s="31" t="s">
        <v>61</v>
      </c>
      <c r="Q286" s="4">
        <v>1370.7</v>
      </c>
    </row>
    <row r="287" spans="1:17" ht="21" hidden="1" x14ac:dyDescent="0.2">
      <c r="A287" t="str">
        <f t="shared" si="17"/>
        <v>2015AGO</v>
      </c>
      <c r="B287" s="5" t="s">
        <v>161</v>
      </c>
      <c r="C287" s="5" t="s">
        <v>147</v>
      </c>
      <c r="D287" s="5" t="str">
        <f t="shared" si="16"/>
        <v>2015CORRENTES</v>
      </c>
      <c r="E287" s="5" t="s">
        <v>190</v>
      </c>
      <c r="F287" s="5" t="str">
        <f t="shared" si="18"/>
        <v>2015LIQUIDADAS</v>
      </c>
      <c r="G287" s="5" t="str">
        <f t="shared" si="19"/>
        <v xml:space="preserve">LIQUIDADASCAPACITACAO </v>
      </c>
      <c r="H287" s="5" t="s">
        <v>122</v>
      </c>
      <c r="I287" s="6" t="s">
        <v>134</v>
      </c>
      <c r="J287" s="6" t="s">
        <v>12</v>
      </c>
      <c r="K287" s="6" t="s">
        <v>153</v>
      </c>
      <c r="L287" s="6" t="s">
        <v>13</v>
      </c>
      <c r="M287" s="6" t="s">
        <v>14</v>
      </c>
      <c r="N287" s="6" t="s">
        <v>15</v>
      </c>
      <c r="O287" s="6" t="s">
        <v>9</v>
      </c>
      <c r="P287" s="31" t="s">
        <v>62</v>
      </c>
      <c r="Q287" s="4">
        <v>1061.1500000000001</v>
      </c>
    </row>
    <row r="288" spans="1:17" ht="21" hidden="1" x14ac:dyDescent="0.2">
      <c r="A288" t="str">
        <f t="shared" si="17"/>
        <v>2015SET</v>
      </c>
      <c r="B288" s="5" t="s">
        <v>161</v>
      </c>
      <c r="C288" s="5" t="s">
        <v>148</v>
      </c>
      <c r="D288" s="5" t="str">
        <f t="shared" si="16"/>
        <v>2015CORRENTES</v>
      </c>
      <c r="E288" s="5" t="s">
        <v>190</v>
      </c>
      <c r="F288" s="5" t="str">
        <f t="shared" si="18"/>
        <v>2015LIQUIDADAS</v>
      </c>
      <c r="G288" s="5" t="str">
        <f t="shared" si="19"/>
        <v xml:space="preserve">LIQUIDADASCAPACITACAO </v>
      </c>
      <c r="H288" s="5" t="s">
        <v>122</v>
      </c>
      <c r="I288" s="6" t="s">
        <v>134</v>
      </c>
      <c r="J288" s="6" t="s">
        <v>12</v>
      </c>
      <c r="K288" s="6" t="s">
        <v>153</v>
      </c>
      <c r="L288" s="6" t="s">
        <v>13</v>
      </c>
      <c r="M288" s="6" t="s">
        <v>14</v>
      </c>
      <c r="N288" s="6" t="s">
        <v>15</v>
      </c>
      <c r="O288" s="6" t="s">
        <v>9</v>
      </c>
      <c r="P288" s="31" t="s">
        <v>63</v>
      </c>
      <c r="Q288" s="4">
        <v>321.60000000000002</v>
      </c>
    </row>
    <row r="289" spans="1:17" ht="21" hidden="1" x14ac:dyDescent="0.2">
      <c r="A289" t="str">
        <f t="shared" si="17"/>
        <v>2015OUT</v>
      </c>
      <c r="B289" s="5" t="s">
        <v>161</v>
      </c>
      <c r="C289" s="5" t="s">
        <v>149</v>
      </c>
      <c r="D289" s="5" t="str">
        <f t="shared" si="16"/>
        <v>2015CORRENTES</v>
      </c>
      <c r="E289" s="5" t="s">
        <v>190</v>
      </c>
      <c r="F289" s="5" t="str">
        <f t="shared" si="18"/>
        <v>2015LIQUIDADAS</v>
      </c>
      <c r="G289" s="5" t="str">
        <f t="shared" si="19"/>
        <v xml:space="preserve">LIQUIDADASCAPACITACAO </v>
      </c>
      <c r="H289" s="5" t="s">
        <v>122</v>
      </c>
      <c r="I289" s="6" t="s">
        <v>134</v>
      </c>
      <c r="J289" s="6" t="s">
        <v>12</v>
      </c>
      <c r="K289" s="6" t="s">
        <v>153</v>
      </c>
      <c r="L289" s="6" t="s">
        <v>13</v>
      </c>
      <c r="M289" s="6" t="s">
        <v>14</v>
      </c>
      <c r="N289" s="6" t="s">
        <v>15</v>
      </c>
      <c r="O289" s="6" t="s">
        <v>9</v>
      </c>
      <c r="P289" s="31" t="s">
        <v>64</v>
      </c>
      <c r="Q289" s="4">
        <v>6935.27</v>
      </c>
    </row>
    <row r="290" spans="1:17" ht="21" hidden="1" x14ac:dyDescent="0.2">
      <c r="A290" t="str">
        <f t="shared" si="17"/>
        <v>2015NOV</v>
      </c>
      <c r="B290" s="5" t="s">
        <v>161</v>
      </c>
      <c r="C290" s="5" t="s">
        <v>150</v>
      </c>
      <c r="D290" s="5" t="str">
        <f t="shared" si="16"/>
        <v>2015CORRENTES</v>
      </c>
      <c r="E290" s="5" t="s">
        <v>190</v>
      </c>
      <c r="F290" s="5" t="str">
        <f t="shared" si="18"/>
        <v>2015LIQUIDADAS</v>
      </c>
      <c r="G290" s="5" t="str">
        <f t="shared" si="19"/>
        <v xml:space="preserve">LIQUIDADASCAPACITACAO </v>
      </c>
      <c r="H290" s="5" t="s">
        <v>122</v>
      </c>
      <c r="I290" s="6" t="s">
        <v>134</v>
      </c>
      <c r="J290" s="6" t="s">
        <v>12</v>
      </c>
      <c r="K290" s="6" t="s">
        <v>153</v>
      </c>
      <c r="L290" s="6" t="s">
        <v>13</v>
      </c>
      <c r="M290" s="6" t="s">
        <v>14</v>
      </c>
      <c r="N290" s="6" t="s">
        <v>15</v>
      </c>
      <c r="O290" s="6" t="s">
        <v>9</v>
      </c>
      <c r="P290" s="31" t="s">
        <v>65</v>
      </c>
      <c r="Q290" s="4">
        <v>5353.32</v>
      </c>
    </row>
    <row r="291" spans="1:17" ht="21" hidden="1" x14ac:dyDescent="0.2">
      <c r="A291" t="str">
        <f t="shared" si="17"/>
        <v>2015DEZ</v>
      </c>
      <c r="B291" s="5" t="s">
        <v>161</v>
      </c>
      <c r="C291" s="5" t="s">
        <v>151</v>
      </c>
      <c r="D291" s="5" t="str">
        <f t="shared" si="16"/>
        <v>2015CORRENTES</v>
      </c>
      <c r="E291" s="5" t="s">
        <v>190</v>
      </c>
      <c r="F291" s="5" t="str">
        <f t="shared" si="18"/>
        <v>2015LIQUIDADAS</v>
      </c>
      <c r="G291" s="5" t="str">
        <f t="shared" si="19"/>
        <v xml:space="preserve">LIQUIDADASCAPACITACAO </v>
      </c>
      <c r="H291" s="5" t="s">
        <v>122</v>
      </c>
      <c r="I291" s="6" t="s">
        <v>134</v>
      </c>
      <c r="J291" s="6" t="s">
        <v>12</v>
      </c>
      <c r="K291" s="6" t="s">
        <v>153</v>
      </c>
      <c r="L291" s="6" t="s">
        <v>13</v>
      </c>
      <c r="M291" s="6" t="s">
        <v>14</v>
      </c>
      <c r="N291" s="6" t="s">
        <v>15</v>
      </c>
      <c r="O291" s="6" t="s">
        <v>9</v>
      </c>
      <c r="P291" s="31" t="s">
        <v>66</v>
      </c>
      <c r="Q291" s="4">
        <v>11881.89</v>
      </c>
    </row>
    <row r="292" spans="1:17" hidden="1" x14ac:dyDescent="0.2">
      <c r="A292" t="str">
        <f t="shared" si="17"/>
        <v>2015000</v>
      </c>
      <c r="B292" s="5" t="s">
        <v>161</v>
      </c>
      <c r="C292" s="5" t="s">
        <v>152</v>
      </c>
      <c r="D292" s="5" t="str">
        <f t="shared" si="16"/>
        <v>2015CORRENTES</v>
      </c>
      <c r="E292" s="5" t="s">
        <v>189</v>
      </c>
      <c r="F292" s="5" t="str">
        <f t="shared" si="18"/>
        <v>2015RAP</v>
      </c>
      <c r="G292" s="5" t="str">
        <f t="shared" si="19"/>
        <v xml:space="preserve">RAPCAPACITACAO </v>
      </c>
      <c r="H292" s="5" t="s">
        <v>124</v>
      </c>
      <c r="I292" s="6" t="s">
        <v>134</v>
      </c>
      <c r="J292" s="6" t="s">
        <v>12</v>
      </c>
      <c r="K292" s="6" t="s">
        <v>153</v>
      </c>
      <c r="L292" s="6" t="s">
        <v>6</v>
      </c>
      <c r="M292" s="6" t="s">
        <v>7</v>
      </c>
      <c r="N292" s="6" t="s">
        <v>8</v>
      </c>
      <c r="O292" s="6" t="s">
        <v>9</v>
      </c>
      <c r="P292" s="31" t="s">
        <v>103</v>
      </c>
      <c r="Q292" s="4">
        <v>11708.73</v>
      </c>
    </row>
    <row r="293" spans="1:17" hidden="1" x14ac:dyDescent="0.2">
      <c r="A293" t="str">
        <f t="shared" si="17"/>
        <v>2015DEZ</v>
      </c>
      <c r="B293" s="5" t="s">
        <v>161</v>
      </c>
      <c r="C293" s="5" t="s">
        <v>151</v>
      </c>
      <c r="D293" s="5" t="str">
        <f t="shared" si="16"/>
        <v>2015CORRENTES</v>
      </c>
      <c r="E293" s="5" t="s">
        <v>190</v>
      </c>
      <c r="F293" s="5" t="str">
        <f t="shared" si="18"/>
        <v>2015LIQUIDADAS</v>
      </c>
      <c r="G293" s="5" t="str">
        <f t="shared" si="19"/>
        <v>LIQUIDADASPNAE</v>
      </c>
      <c r="H293" s="5" t="s">
        <v>127</v>
      </c>
      <c r="I293" s="6" t="s">
        <v>132</v>
      </c>
      <c r="J293" s="6" t="s">
        <v>12</v>
      </c>
      <c r="K293" s="6" t="s">
        <v>153</v>
      </c>
      <c r="L293" s="6" t="s">
        <v>13</v>
      </c>
      <c r="M293" s="6" t="s">
        <v>14</v>
      </c>
      <c r="N293" s="6" t="s">
        <v>15</v>
      </c>
      <c r="O293" s="6" t="s">
        <v>9</v>
      </c>
      <c r="P293" s="31" t="s">
        <v>66</v>
      </c>
      <c r="Q293" s="4">
        <v>9967.86</v>
      </c>
    </row>
    <row r="294" spans="1:17" hidden="1" x14ac:dyDescent="0.2">
      <c r="A294" t="str">
        <f t="shared" si="17"/>
        <v>2016OUT</v>
      </c>
      <c r="B294" s="5" t="s">
        <v>155</v>
      </c>
      <c r="C294" s="5" t="s">
        <v>149</v>
      </c>
      <c r="D294" s="5" t="str">
        <f t="shared" si="16"/>
        <v>2016CORRENTES</v>
      </c>
      <c r="E294" s="5" t="s">
        <v>190</v>
      </c>
      <c r="F294" s="5" t="str">
        <f t="shared" si="18"/>
        <v>2016LIQUIDADAS</v>
      </c>
      <c r="G294" s="5" t="str">
        <f t="shared" si="19"/>
        <v>LIQUIDADASPNAE</v>
      </c>
      <c r="H294" s="5" t="s">
        <v>11</v>
      </c>
      <c r="I294" s="6" t="s">
        <v>132</v>
      </c>
      <c r="J294" s="6" t="s">
        <v>12</v>
      </c>
      <c r="K294" s="6" t="s">
        <v>153</v>
      </c>
      <c r="L294" s="6" t="s">
        <v>13</v>
      </c>
      <c r="M294" s="6" t="s">
        <v>14</v>
      </c>
      <c r="N294" s="6" t="s">
        <v>15</v>
      </c>
      <c r="O294" s="6" t="s">
        <v>9</v>
      </c>
      <c r="P294" s="31" t="s">
        <v>16</v>
      </c>
      <c r="Q294" s="4">
        <v>10217.4</v>
      </c>
    </row>
    <row r="295" spans="1:17" ht="21" hidden="1" x14ac:dyDescent="0.2">
      <c r="A295" t="str">
        <f t="shared" si="17"/>
        <v>2016FEV</v>
      </c>
      <c r="B295" s="5" t="s">
        <v>155</v>
      </c>
      <c r="C295" s="5" t="s">
        <v>141</v>
      </c>
      <c r="D295" s="5" t="str">
        <f t="shared" si="16"/>
        <v>2016CORRENTES</v>
      </c>
      <c r="E295" s="5" t="s">
        <v>190</v>
      </c>
      <c r="F295" s="5" t="str">
        <f t="shared" si="18"/>
        <v>2016LIQUIDADAS</v>
      </c>
      <c r="G295" s="5" t="str">
        <f t="shared" si="19"/>
        <v xml:space="preserve">LIQUIDADASFUNC DE INSTITUICOES </v>
      </c>
      <c r="H295" s="5" t="s">
        <v>32</v>
      </c>
      <c r="I295" s="6" t="s">
        <v>175</v>
      </c>
      <c r="J295" s="6" t="s">
        <v>12</v>
      </c>
      <c r="K295" s="6" t="s">
        <v>153</v>
      </c>
      <c r="L295" s="6" t="s">
        <v>13</v>
      </c>
      <c r="M295" s="6" t="s">
        <v>14</v>
      </c>
      <c r="N295" s="6" t="s">
        <v>15</v>
      </c>
      <c r="O295" s="6" t="s">
        <v>9</v>
      </c>
      <c r="P295" s="31" t="s">
        <v>45</v>
      </c>
      <c r="Q295" s="4">
        <v>74149.31</v>
      </c>
    </row>
    <row r="296" spans="1:17" ht="21" hidden="1" x14ac:dyDescent="0.2">
      <c r="A296" t="str">
        <f t="shared" si="17"/>
        <v>2016MAR</v>
      </c>
      <c r="B296" s="5" t="s">
        <v>155</v>
      </c>
      <c r="C296" s="5" t="s">
        <v>142</v>
      </c>
      <c r="D296" s="5" t="str">
        <f t="shared" si="16"/>
        <v>2016CORRENTES</v>
      </c>
      <c r="E296" s="5" t="s">
        <v>190</v>
      </c>
      <c r="F296" s="5" t="str">
        <f t="shared" si="18"/>
        <v>2016LIQUIDADAS</v>
      </c>
      <c r="G296" s="5" t="str">
        <f t="shared" si="19"/>
        <v xml:space="preserve">LIQUIDADASFUNC DE INSTITUICOES </v>
      </c>
      <c r="H296" s="5" t="s">
        <v>32</v>
      </c>
      <c r="I296" s="6" t="s">
        <v>175</v>
      </c>
      <c r="J296" s="6" t="s">
        <v>12</v>
      </c>
      <c r="K296" s="6" t="s">
        <v>153</v>
      </c>
      <c r="L296" s="6" t="s">
        <v>13</v>
      </c>
      <c r="M296" s="6" t="s">
        <v>14</v>
      </c>
      <c r="N296" s="6" t="s">
        <v>15</v>
      </c>
      <c r="O296" s="6" t="s">
        <v>9</v>
      </c>
      <c r="P296" s="31" t="s">
        <v>46</v>
      </c>
      <c r="Q296" s="4">
        <v>72129.539999999994</v>
      </c>
    </row>
    <row r="297" spans="1:17" ht="21" hidden="1" x14ac:dyDescent="0.2">
      <c r="A297" t="str">
        <f t="shared" si="17"/>
        <v>2016ABR</v>
      </c>
      <c r="B297" s="5" t="s">
        <v>155</v>
      </c>
      <c r="C297" s="5" t="s">
        <v>143</v>
      </c>
      <c r="D297" s="5" t="str">
        <f t="shared" si="16"/>
        <v>2016CORRENTES</v>
      </c>
      <c r="E297" s="5" t="s">
        <v>190</v>
      </c>
      <c r="F297" s="5" t="str">
        <f t="shared" si="18"/>
        <v>2016LIQUIDADAS</v>
      </c>
      <c r="G297" s="5" t="str">
        <f t="shared" si="19"/>
        <v xml:space="preserve">LIQUIDADASFUNC DE INSTITUICOES </v>
      </c>
      <c r="H297" s="5" t="s">
        <v>32</v>
      </c>
      <c r="I297" s="6" t="s">
        <v>175</v>
      </c>
      <c r="J297" s="6" t="s">
        <v>12</v>
      </c>
      <c r="K297" s="6" t="s">
        <v>153</v>
      </c>
      <c r="L297" s="6" t="s">
        <v>13</v>
      </c>
      <c r="M297" s="6" t="s">
        <v>14</v>
      </c>
      <c r="N297" s="6" t="s">
        <v>15</v>
      </c>
      <c r="O297" s="6" t="s">
        <v>9</v>
      </c>
      <c r="P297" s="31" t="s">
        <v>47</v>
      </c>
      <c r="Q297" s="4">
        <v>135203.28</v>
      </c>
    </row>
    <row r="298" spans="1:17" ht="21" hidden="1" x14ac:dyDescent="0.2">
      <c r="A298" t="str">
        <f t="shared" si="17"/>
        <v>2016MAI</v>
      </c>
      <c r="B298" s="5" t="s">
        <v>155</v>
      </c>
      <c r="C298" s="5" t="s">
        <v>144</v>
      </c>
      <c r="D298" s="5" t="str">
        <f t="shared" si="16"/>
        <v>2016CORRENTES</v>
      </c>
      <c r="E298" s="5" t="s">
        <v>190</v>
      </c>
      <c r="F298" s="5" t="str">
        <f t="shared" si="18"/>
        <v>2016LIQUIDADAS</v>
      </c>
      <c r="G298" s="5" t="str">
        <f t="shared" si="19"/>
        <v xml:space="preserve">LIQUIDADASFUNC DE INSTITUICOES </v>
      </c>
      <c r="H298" s="5" t="s">
        <v>32</v>
      </c>
      <c r="I298" s="6" t="s">
        <v>175</v>
      </c>
      <c r="J298" s="6" t="s">
        <v>12</v>
      </c>
      <c r="K298" s="6" t="s">
        <v>153</v>
      </c>
      <c r="L298" s="6" t="s">
        <v>13</v>
      </c>
      <c r="M298" s="6" t="s">
        <v>14</v>
      </c>
      <c r="N298" s="6" t="s">
        <v>15</v>
      </c>
      <c r="O298" s="6" t="s">
        <v>9</v>
      </c>
      <c r="P298" s="31" t="s">
        <v>48</v>
      </c>
      <c r="Q298" s="4">
        <v>124238.86</v>
      </c>
    </row>
    <row r="299" spans="1:17" ht="21" hidden="1" x14ac:dyDescent="0.2">
      <c r="A299" t="str">
        <f t="shared" si="17"/>
        <v>2016JUN</v>
      </c>
      <c r="B299" s="5" t="s">
        <v>155</v>
      </c>
      <c r="C299" s="5" t="s">
        <v>145</v>
      </c>
      <c r="D299" s="5" t="str">
        <f t="shared" si="16"/>
        <v>2016CORRENTES</v>
      </c>
      <c r="E299" s="5" t="s">
        <v>190</v>
      </c>
      <c r="F299" s="5" t="str">
        <f t="shared" si="18"/>
        <v>2016LIQUIDADAS</v>
      </c>
      <c r="G299" s="5" t="str">
        <f t="shared" si="19"/>
        <v xml:space="preserve">LIQUIDADASFUNC DE INSTITUICOES </v>
      </c>
      <c r="H299" s="5" t="s">
        <v>32</v>
      </c>
      <c r="I299" s="6" t="s">
        <v>175</v>
      </c>
      <c r="J299" s="6" t="s">
        <v>12</v>
      </c>
      <c r="K299" s="6" t="s">
        <v>153</v>
      </c>
      <c r="L299" s="6" t="s">
        <v>13</v>
      </c>
      <c r="M299" s="6" t="s">
        <v>14</v>
      </c>
      <c r="N299" s="6" t="s">
        <v>15</v>
      </c>
      <c r="O299" s="6" t="s">
        <v>9</v>
      </c>
      <c r="P299" s="31" t="s">
        <v>49</v>
      </c>
      <c r="Q299" s="4">
        <v>132725.4</v>
      </c>
    </row>
    <row r="300" spans="1:17" ht="21" hidden="1" x14ac:dyDescent="0.2">
      <c r="A300" t="str">
        <f t="shared" si="17"/>
        <v>2016JUL</v>
      </c>
      <c r="B300" s="5" t="s">
        <v>155</v>
      </c>
      <c r="C300" s="5" t="s">
        <v>146</v>
      </c>
      <c r="D300" s="5" t="str">
        <f t="shared" si="16"/>
        <v>2016CORRENTES</v>
      </c>
      <c r="E300" s="5" t="s">
        <v>190</v>
      </c>
      <c r="F300" s="5" t="str">
        <f t="shared" si="18"/>
        <v>2016LIQUIDADAS</v>
      </c>
      <c r="G300" s="5" t="str">
        <f t="shared" si="19"/>
        <v xml:space="preserve">LIQUIDADASFUNC DE INSTITUICOES </v>
      </c>
      <c r="H300" s="5" t="s">
        <v>32</v>
      </c>
      <c r="I300" s="6" t="s">
        <v>175</v>
      </c>
      <c r="J300" s="6" t="s">
        <v>12</v>
      </c>
      <c r="K300" s="6" t="s">
        <v>153</v>
      </c>
      <c r="L300" s="6" t="s">
        <v>13</v>
      </c>
      <c r="M300" s="6" t="s">
        <v>14</v>
      </c>
      <c r="N300" s="6" t="s">
        <v>15</v>
      </c>
      <c r="O300" s="6" t="s">
        <v>9</v>
      </c>
      <c r="P300" s="31" t="s">
        <v>50</v>
      </c>
      <c r="Q300" s="4">
        <v>129846.38</v>
      </c>
    </row>
    <row r="301" spans="1:17" ht="21" hidden="1" x14ac:dyDescent="0.2">
      <c r="A301" t="str">
        <f t="shared" si="17"/>
        <v>2016AGO</v>
      </c>
      <c r="B301" s="5" t="s">
        <v>155</v>
      </c>
      <c r="C301" s="5" t="s">
        <v>147</v>
      </c>
      <c r="D301" s="5" t="str">
        <f t="shared" si="16"/>
        <v>2016CORRENTES</v>
      </c>
      <c r="E301" s="5" t="s">
        <v>190</v>
      </c>
      <c r="F301" s="5" t="str">
        <f t="shared" si="18"/>
        <v>2016LIQUIDADAS</v>
      </c>
      <c r="G301" s="5" t="str">
        <f t="shared" si="19"/>
        <v xml:space="preserve">LIQUIDADASFUNC DE INSTITUICOES </v>
      </c>
      <c r="H301" s="5" t="s">
        <v>32</v>
      </c>
      <c r="I301" s="6" t="s">
        <v>175</v>
      </c>
      <c r="J301" s="6" t="s">
        <v>12</v>
      </c>
      <c r="K301" s="6" t="s">
        <v>153</v>
      </c>
      <c r="L301" s="6" t="s">
        <v>13</v>
      </c>
      <c r="M301" s="6" t="s">
        <v>14</v>
      </c>
      <c r="N301" s="6" t="s">
        <v>15</v>
      </c>
      <c r="O301" s="6" t="s">
        <v>9</v>
      </c>
      <c r="P301" s="31" t="s">
        <v>51</v>
      </c>
      <c r="Q301" s="4">
        <v>99087.42</v>
      </c>
    </row>
    <row r="302" spans="1:17" ht="21" hidden="1" x14ac:dyDescent="0.2">
      <c r="A302" t="str">
        <f t="shared" si="17"/>
        <v>2016SET</v>
      </c>
      <c r="B302" s="5" t="s">
        <v>155</v>
      </c>
      <c r="C302" s="5" t="s">
        <v>148</v>
      </c>
      <c r="D302" s="5" t="str">
        <f t="shared" si="16"/>
        <v>2016CORRENTES</v>
      </c>
      <c r="E302" s="5" t="s">
        <v>190</v>
      </c>
      <c r="F302" s="5" t="str">
        <f t="shared" si="18"/>
        <v>2016LIQUIDADAS</v>
      </c>
      <c r="G302" s="5" t="str">
        <f t="shared" si="19"/>
        <v xml:space="preserve">LIQUIDADASFUNC DE INSTITUICOES </v>
      </c>
      <c r="H302" s="5" t="s">
        <v>32</v>
      </c>
      <c r="I302" s="6" t="s">
        <v>175</v>
      </c>
      <c r="J302" s="6" t="s">
        <v>12</v>
      </c>
      <c r="K302" s="6" t="s">
        <v>153</v>
      </c>
      <c r="L302" s="6" t="s">
        <v>13</v>
      </c>
      <c r="M302" s="6" t="s">
        <v>14</v>
      </c>
      <c r="N302" s="6" t="s">
        <v>15</v>
      </c>
      <c r="O302" s="6" t="s">
        <v>9</v>
      </c>
      <c r="P302" s="31" t="s">
        <v>52</v>
      </c>
      <c r="Q302" s="4">
        <v>163651.74</v>
      </c>
    </row>
    <row r="303" spans="1:17" ht="21" hidden="1" x14ac:dyDescent="0.2">
      <c r="A303" t="str">
        <f t="shared" si="17"/>
        <v>2016OUT</v>
      </c>
      <c r="B303" s="5" t="s">
        <v>155</v>
      </c>
      <c r="C303" s="5" t="s">
        <v>149</v>
      </c>
      <c r="D303" s="5" t="str">
        <f t="shared" si="16"/>
        <v>2016CORRENTES</v>
      </c>
      <c r="E303" s="5" t="s">
        <v>190</v>
      </c>
      <c r="F303" s="5" t="str">
        <f t="shared" si="18"/>
        <v>2016LIQUIDADAS</v>
      </c>
      <c r="G303" s="5" t="str">
        <f t="shared" si="19"/>
        <v xml:space="preserve">LIQUIDADASFUNC DE INSTITUICOES </v>
      </c>
      <c r="H303" s="5" t="s">
        <v>32</v>
      </c>
      <c r="I303" s="6" t="s">
        <v>175</v>
      </c>
      <c r="J303" s="6" t="s">
        <v>12</v>
      </c>
      <c r="K303" s="6" t="s">
        <v>153</v>
      </c>
      <c r="L303" s="6" t="s">
        <v>13</v>
      </c>
      <c r="M303" s="6" t="s">
        <v>14</v>
      </c>
      <c r="N303" s="6" t="s">
        <v>15</v>
      </c>
      <c r="O303" s="6" t="s">
        <v>9</v>
      </c>
      <c r="P303" s="31" t="s">
        <v>16</v>
      </c>
      <c r="Q303" s="4">
        <v>83359.56</v>
      </c>
    </row>
    <row r="304" spans="1:17" ht="21" hidden="1" x14ac:dyDescent="0.2">
      <c r="A304" t="str">
        <f t="shared" si="17"/>
        <v>2016NOV</v>
      </c>
      <c r="B304" s="5" t="s">
        <v>155</v>
      </c>
      <c r="C304" s="5" t="s">
        <v>150</v>
      </c>
      <c r="D304" s="5" t="str">
        <f t="shared" si="16"/>
        <v>2016CORRENTES</v>
      </c>
      <c r="E304" s="5" t="s">
        <v>190</v>
      </c>
      <c r="F304" s="5" t="str">
        <f t="shared" si="18"/>
        <v>2016LIQUIDADAS</v>
      </c>
      <c r="G304" s="5" t="str">
        <f t="shared" si="19"/>
        <v xml:space="preserve">LIQUIDADASFUNC DE INSTITUICOES </v>
      </c>
      <c r="H304" s="5" t="s">
        <v>32</v>
      </c>
      <c r="I304" s="6" t="s">
        <v>175</v>
      </c>
      <c r="J304" s="6" t="s">
        <v>12</v>
      </c>
      <c r="K304" s="6" t="s">
        <v>153</v>
      </c>
      <c r="L304" s="6" t="s">
        <v>13</v>
      </c>
      <c r="M304" s="6" t="s">
        <v>14</v>
      </c>
      <c r="N304" s="6" t="s">
        <v>15</v>
      </c>
      <c r="O304" s="6" t="s">
        <v>9</v>
      </c>
      <c r="P304" s="31" t="s">
        <v>53</v>
      </c>
      <c r="Q304" s="4">
        <v>237200.7</v>
      </c>
    </row>
    <row r="305" spans="1:17" ht="21" hidden="1" x14ac:dyDescent="0.2">
      <c r="A305" t="str">
        <f t="shared" si="17"/>
        <v>2016DEZ</v>
      </c>
      <c r="B305" s="5" t="s">
        <v>155</v>
      </c>
      <c r="C305" s="5" t="s">
        <v>151</v>
      </c>
      <c r="D305" s="5" t="str">
        <f t="shared" si="16"/>
        <v>2016CORRENTES</v>
      </c>
      <c r="E305" s="5" t="s">
        <v>190</v>
      </c>
      <c r="F305" s="5" t="str">
        <f t="shared" si="18"/>
        <v>2016LIQUIDADAS</v>
      </c>
      <c r="G305" s="5" t="str">
        <f t="shared" si="19"/>
        <v xml:space="preserve">LIQUIDADASFUNC DE INSTITUICOES </v>
      </c>
      <c r="H305" s="5" t="s">
        <v>32</v>
      </c>
      <c r="I305" s="6" t="s">
        <v>175</v>
      </c>
      <c r="J305" s="6" t="s">
        <v>12</v>
      </c>
      <c r="K305" s="6" t="s">
        <v>153</v>
      </c>
      <c r="L305" s="6" t="s">
        <v>13</v>
      </c>
      <c r="M305" s="6" t="s">
        <v>14</v>
      </c>
      <c r="N305" s="6" t="s">
        <v>15</v>
      </c>
      <c r="O305" s="6" t="s">
        <v>9</v>
      </c>
      <c r="P305" s="31" t="s">
        <v>54</v>
      </c>
      <c r="Q305" s="4">
        <v>310732.89</v>
      </c>
    </row>
    <row r="306" spans="1:17" ht="21" hidden="1" x14ac:dyDescent="0.2">
      <c r="A306" t="str">
        <f t="shared" si="17"/>
        <v>2016000</v>
      </c>
      <c r="B306" s="5" t="s">
        <v>155</v>
      </c>
      <c r="C306" s="5" t="s">
        <v>152</v>
      </c>
      <c r="D306" s="5" t="str">
        <f t="shared" si="16"/>
        <v>2016CORRENTES</v>
      </c>
      <c r="E306" s="5" t="s">
        <v>189</v>
      </c>
      <c r="F306" s="5" t="str">
        <f t="shared" si="18"/>
        <v>2016RAP</v>
      </c>
      <c r="G306" s="5" t="str">
        <f t="shared" si="19"/>
        <v xml:space="preserve">RAPFUNC DE INSTITUICOES </v>
      </c>
      <c r="H306" s="5" t="s">
        <v>32</v>
      </c>
      <c r="I306" s="6" t="s">
        <v>175</v>
      </c>
      <c r="J306" s="6" t="s">
        <v>12</v>
      </c>
      <c r="K306" s="6" t="s">
        <v>153</v>
      </c>
      <c r="L306" s="6" t="s">
        <v>6</v>
      </c>
      <c r="M306" s="6" t="s">
        <v>24</v>
      </c>
      <c r="N306" s="6" t="s">
        <v>25</v>
      </c>
      <c r="O306" s="6" t="s">
        <v>9</v>
      </c>
      <c r="P306" s="31" t="s">
        <v>102</v>
      </c>
      <c r="Q306" s="4">
        <v>68695.06</v>
      </c>
    </row>
    <row r="307" spans="1:17" ht="21" hidden="1" x14ac:dyDescent="0.2">
      <c r="A307" t="str">
        <f t="shared" si="17"/>
        <v>2016000</v>
      </c>
      <c r="B307" s="5" t="s">
        <v>155</v>
      </c>
      <c r="C307" s="5" t="s">
        <v>152</v>
      </c>
      <c r="D307" s="5" t="str">
        <f t="shared" si="16"/>
        <v>2016CORRENTES</v>
      </c>
      <c r="E307" s="5" t="s">
        <v>189</v>
      </c>
      <c r="F307" s="5" t="str">
        <f t="shared" si="18"/>
        <v>2016RAP</v>
      </c>
      <c r="G307" s="5" t="str">
        <f t="shared" si="19"/>
        <v xml:space="preserve">RAPFUNC DE INSTITUICOES </v>
      </c>
      <c r="H307" s="5" t="s">
        <v>32</v>
      </c>
      <c r="I307" s="6" t="s">
        <v>175</v>
      </c>
      <c r="J307" s="6" t="s">
        <v>12</v>
      </c>
      <c r="K307" s="6" t="s">
        <v>153</v>
      </c>
      <c r="L307" s="6" t="s">
        <v>6</v>
      </c>
      <c r="M307" s="6" t="s">
        <v>7</v>
      </c>
      <c r="N307" s="6" t="s">
        <v>8</v>
      </c>
      <c r="O307" s="6" t="s">
        <v>9</v>
      </c>
      <c r="P307" s="31" t="s">
        <v>102</v>
      </c>
      <c r="Q307" s="4">
        <v>356431.41</v>
      </c>
    </row>
    <row r="308" spans="1:17" ht="21" hidden="1" x14ac:dyDescent="0.2">
      <c r="A308" t="str">
        <f t="shared" si="17"/>
        <v>2016MAI</v>
      </c>
      <c r="B308" s="5" t="s">
        <v>155</v>
      </c>
      <c r="C308" s="5" t="s">
        <v>144</v>
      </c>
      <c r="D308" s="5" t="str">
        <f t="shared" si="16"/>
        <v>2016CAPITAL</v>
      </c>
      <c r="E308" s="5" t="s">
        <v>190</v>
      </c>
      <c r="F308" s="5" t="str">
        <f t="shared" si="18"/>
        <v>2016LIQUIDADAS</v>
      </c>
      <c r="G308" s="5" t="str">
        <f t="shared" si="19"/>
        <v xml:space="preserve">LIQUIDADASFUNC DE INSTITUICOES </v>
      </c>
      <c r="H308" s="5" t="s">
        <v>32</v>
      </c>
      <c r="I308" s="6" t="s">
        <v>175</v>
      </c>
      <c r="J308" s="6" t="s">
        <v>19</v>
      </c>
      <c r="K308" s="6" t="s">
        <v>154</v>
      </c>
      <c r="L308" s="6" t="s">
        <v>13</v>
      </c>
      <c r="M308" s="6" t="s">
        <v>14</v>
      </c>
      <c r="N308" s="6" t="s">
        <v>15</v>
      </c>
      <c r="O308" s="6" t="s">
        <v>9</v>
      </c>
      <c r="P308" s="31" t="s">
        <v>48</v>
      </c>
      <c r="Q308" s="4">
        <v>589.99</v>
      </c>
    </row>
    <row r="309" spans="1:17" ht="21" hidden="1" x14ac:dyDescent="0.2">
      <c r="A309" t="str">
        <f t="shared" si="17"/>
        <v>2016JUN</v>
      </c>
      <c r="B309" s="5" t="s">
        <v>155</v>
      </c>
      <c r="C309" s="5" t="s">
        <v>145</v>
      </c>
      <c r="D309" s="5" t="str">
        <f t="shared" si="16"/>
        <v>2016CAPITAL</v>
      </c>
      <c r="E309" s="5" t="s">
        <v>190</v>
      </c>
      <c r="F309" s="5" t="str">
        <f t="shared" si="18"/>
        <v>2016LIQUIDADAS</v>
      </c>
      <c r="G309" s="5" t="str">
        <f t="shared" si="19"/>
        <v xml:space="preserve">LIQUIDADASFUNC DE INSTITUICOES </v>
      </c>
      <c r="H309" s="5" t="s">
        <v>32</v>
      </c>
      <c r="I309" s="6" t="s">
        <v>175</v>
      </c>
      <c r="J309" s="6" t="s">
        <v>19</v>
      </c>
      <c r="K309" s="6" t="s">
        <v>154</v>
      </c>
      <c r="L309" s="6" t="s">
        <v>13</v>
      </c>
      <c r="M309" s="6" t="s">
        <v>14</v>
      </c>
      <c r="N309" s="6" t="s">
        <v>15</v>
      </c>
      <c r="O309" s="6" t="s">
        <v>9</v>
      </c>
      <c r="P309" s="31" t="s">
        <v>49</v>
      </c>
      <c r="Q309" s="4">
        <v>0</v>
      </c>
    </row>
    <row r="310" spans="1:17" ht="21" hidden="1" x14ac:dyDescent="0.2">
      <c r="A310" t="str">
        <f t="shared" si="17"/>
        <v>2016AGO</v>
      </c>
      <c r="B310" s="5" t="s">
        <v>155</v>
      </c>
      <c r="C310" s="5" t="s">
        <v>147</v>
      </c>
      <c r="D310" s="5" t="str">
        <f t="shared" si="16"/>
        <v>2016CAPITAL</v>
      </c>
      <c r="E310" s="5" t="s">
        <v>190</v>
      </c>
      <c r="F310" s="5" t="str">
        <f t="shared" si="18"/>
        <v>2016LIQUIDADAS</v>
      </c>
      <c r="G310" s="5" t="str">
        <f t="shared" si="19"/>
        <v xml:space="preserve">LIQUIDADASFUNC DE INSTITUICOES </v>
      </c>
      <c r="H310" s="5" t="s">
        <v>32</v>
      </c>
      <c r="I310" s="6" t="s">
        <v>175</v>
      </c>
      <c r="J310" s="6" t="s">
        <v>19</v>
      </c>
      <c r="K310" s="6" t="s">
        <v>154</v>
      </c>
      <c r="L310" s="6" t="s">
        <v>13</v>
      </c>
      <c r="M310" s="6" t="s">
        <v>14</v>
      </c>
      <c r="N310" s="6" t="s">
        <v>15</v>
      </c>
      <c r="O310" s="6" t="s">
        <v>9</v>
      </c>
      <c r="P310" s="31" t="s">
        <v>51</v>
      </c>
      <c r="Q310" s="4">
        <v>154</v>
      </c>
    </row>
    <row r="311" spans="1:17" ht="21" hidden="1" x14ac:dyDescent="0.2">
      <c r="A311" t="str">
        <f t="shared" si="17"/>
        <v>2016SET</v>
      </c>
      <c r="B311" s="5" t="s">
        <v>155</v>
      </c>
      <c r="C311" s="5" t="s">
        <v>148</v>
      </c>
      <c r="D311" s="5" t="str">
        <f t="shared" si="16"/>
        <v>2016CAPITAL</v>
      </c>
      <c r="E311" s="5" t="s">
        <v>190</v>
      </c>
      <c r="F311" s="5" t="str">
        <f t="shared" si="18"/>
        <v>2016LIQUIDADAS</v>
      </c>
      <c r="G311" s="5" t="str">
        <f t="shared" si="19"/>
        <v xml:space="preserve">LIQUIDADASFUNC DE INSTITUICOES </v>
      </c>
      <c r="H311" s="5" t="s">
        <v>32</v>
      </c>
      <c r="I311" s="6" t="s">
        <v>175</v>
      </c>
      <c r="J311" s="6" t="s">
        <v>19</v>
      </c>
      <c r="K311" s="6" t="s">
        <v>154</v>
      </c>
      <c r="L311" s="6" t="s">
        <v>13</v>
      </c>
      <c r="M311" s="6" t="s">
        <v>14</v>
      </c>
      <c r="N311" s="6" t="s">
        <v>15</v>
      </c>
      <c r="O311" s="6" t="s">
        <v>9</v>
      </c>
      <c r="P311" s="31" t="s">
        <v>52</v>
      </c>
      <c r="Q311" s="4">
        <v>1890</v>
      </c>
    </row>
    <row r="312" spans="1:17" ht="21" hidden="1" x14ac:dyDescent="0.2">
      <c r="A312" t="str">
        <f t="shared" si="17"/>
        <v>2016OUT</v>
      </c>
      <c r="B312" s="5" t="s">
        <v>155</v>
      </c>
      <c r="C312" s="5" t="s">
        <v>149</v>
      </c>
      <c r="D312" s="5" t="str">
        <f t="shared" si="16"/>
        <v>2016CAPITAL</v>
      </c>
      <c r="E312" s="5" t="s">
        <v>190</v>
      </c>
      <c r="F312" s="5" t="str">
        <f t="shared" si="18"/>
        <v>2016LIQUIDADAS</v>
      </c>
      <c r="G312" s="5" t="str">
        <f t="shared" si="19"/>
        <v xml:space="preserve">LIQUIDADASFUNC DE INSTITUICOES </v>
      </c>
      <c r="H312" s="5" t="s">
        <v>32</v>
      </c>
      <c r="I312" s="6" t="s">
        <v>175</v>
      </c>
      <c r="J312" s="6" t="s">
        <v>19</v>
      </c>
      <c r="K312" s="6" t="s">
        <v>154</v>
      </c>
      <c r="L312" s="6" t="s">
        <v>13</v>
      </c>
      <c r="M312" s="6" t="s">
        <v>14</v>
      </c>
      <c r="N312" s="6" t="s">
        <v>15</v>
      </c>
      <c r="O312" s="6" t="s">
        <v>9</v>
      </c>
      <c r="P312" s="31" t="s">
        <v>16</v>
      </c>
      <c r="Q312" s="4">
        <v>1099.99</v>
      </c>
    </row>
    <row r="313" spans="1:17" ht="21" hidden="1" x14ac:dyDescent="0.2">
      <c r="A313" t="str">
        <f t="shared" si="17"/>
        <v>2016NOV</v>
      </c>
      <c r="B313" s="5" t="s">
        <v>155</v>
      </c>
      <c r="C313" s="5" t="s">
        <v>150</v>
      </c>
      <c r="D313" s="5" t="str">
        <f t="shared" si="16"/>
        <v>2016CAPITAL</v>
      </c>
      <c r="E313" s="5" t="s">
        <v>190</v>
      </c>
      <c r="F313" s="5" t="str">
        <f t="shared" si="18"/>
        <v>2016LIQUIDADAS</v>
      </c>
      <c r="G313" s="5" t="str">
        <f t="shared" si="19"/>
        <v xml:space="preserve">LIQUIDADASFUNC DE INSTITUICOES </v>
      </c>
      <c r="H313" s="5" t="s">
        <v>32</v>
      </c>
      <c r="I313" s="6" t="s">
        <v>175</v>
      </c>
      <c r="J313" s="6" t="s">
        <v>19</v>
      </c>
      <c r="K313" s="6" t="s">
        <v>154</v>
      </c>
      <c r="L313" s="6" t="s">
        <v>13</v>
      </c>
      <c r="M313" s="6" t="s">
        <v>14</v>
      </c>
      <c r="N313" s="6" t="s">
        <v>15</v>
      </c>
      <c r="O313" s="6" t="s">
        <v>9</v>
      </c>
      <c r="P313" s="31" t="s">
        <v>53</v>
      </c>
      <c r="Q313" s="4">
        <v>39057.279999999999</v>
      </c>
    </row>
    <row r="314" spans="1:17" ht="21" hidden="1" x14ac:dyDescent="0.2">
      <c r="A314" t="str">
        <f t="shared" si="17"/>
        <v>2016DEZ</v>
      </c>
      <c r="B314" s="5" t="s">
        <v>155</v>
      </c>
      <c r="C314" s="5" t="s">
        <v>151</v>
      </c>
      <c r="D314" s="5" t="str">
        <f t="shared" si="16"/>
        <v>2016CAPITAL</v>
      </c>
      <c r="E314" s="5" t="s">
        <v>190</v>
      </c>
      <c r="F314" s="5" t="str">
        <f t="shared" si="18"/>
        <v>2016LIQUIDADAS</v>
      </c>
      <c r="G314" s="5" t="str">
        <f t="shared" si="19"/>
        <v xml:space="preserve">LIQUIDADASFUNC DE INSTITUICOES </v>
      </c>
      <c r="H314" s="5" t="s">
        <v>32</v>
      </c>
      <c r="I314" s="6" t="s">
        <v>175</v>
      </c>
      <c r="J314" s="6" t="s">
        <v>19</v>
      </c>
      <c r="K314" s="6" t="s">
        <v>154</v>
      </c>
      <c r="L314" s="6" t="s">
        <v>13</v>
      </c>
      <c r="M314" s="6" t="s">
        <v>14</v>
      </c>
      <c r="N314" s="6" t="s">
        <v>15</v>
      </c>
      <c r="O314" s="6" t="s">
        <v>9</v>
      </c>
      <c r="P314" s="31" t="s">
        <v>54</v>
      </c>
      <c r="Q314" s="4">
        <v>19506.349999999999</v>
      </c>
    </row>
    <row r="315" spans="1:17" ht="21" hidden="1" x14ac:dyDescent="0.2">
      <c r="A315" t="str">
        <f t="shared" si="17"/>
        <v>2016000</v>
      </c>
      <c r="B315" s="5" t="s">
        <v>155</v>
      </c>
      <c r="C315" s="5" t="s">
        <v>152</v>
      </c>
      <c r="D315" s="5" t="str">
        <f t="shared" si="16"/>
        <v>2016CAPITAL</v>
      </c>
      <c r="E315" s="5" t="s">
        <v>189</v>
      </c>
      <c r="F315" s="5" t="str">
        <f t="shared" si="18"/>
        <v>2016RAP</v>
      </c>
      <c r="G315" s="5" t="str">
        <f t="shared" si="19"/>
        <v xml:space="preserve">RAPFUNC DE INSTITUICOES </v>
      </c>
      <c r="H315" s="5" t="s">
        <v>32</v>
      </c>
      <c r="I315" s="6" t="s">
        <v>175</v>
      </c>
      <c r="J315" s="6" t="s">
        <v>19</v>
      </c>
      <c r="K315" s="6" t="s">
        <v>154</v>
      </c>
      <c r="L315" s="6" t="s">
        <v>6</v>
      </c>
      <c r="M315" s="6" t="s">
        <v>7</v>
      </c>
      <c r="N315" s="6" t="s">
        <v>8</v>
      </c>
      <c r="O315" s="6" t="s">
        <v>9</v>
      </c>
      <c r="P315" s="31" t="s">
        <v>102</v>
      </c>
      <c r="Q315" s="4">
        <v>150897.15</v>
      </c>
    </row>
    <row r="316" spans="1:17" ht="21" hidden="1" x14ac:dyDescent="0.2">
      <c r="A316" t="str">
        <f t="shared" si="17"/>
        <v>2016FEV</v>
      </c>
      <c r="B316" s="5" t="s">
        <v>155</v>
      </c>
      <c r="C316" s="5" t="s">
        <v>141</v>
      </c>
      <c r="D316" s="5" t="str">
        <f t="shared" si="16"/>
        <v>2016CORRENTES</v>
      </c>
      <c r="E316" s="5" t="s">
        <v>190</v>
      </c>
      <c r="F316" s="5" t="str">
        <f t="shared" si="18"/>
        <v>2016LIQUIDADAS</v>
      </c>
      <c r="G316" s="5" t="str">
        <f t="shared" si="19"/>
        <v xml:space="preserve">LIQUIDADASASSISTENCIA </v>
      </c>
      <c r="H316" s="5" t="s">
        <v>121</v>
      </c>
      <c r="I316" s="6" t="s">
        <v>136</v>
      </c>
      <c r="J316" s="6" t="s">
        <v>12</v>
      </c>
      <c r="K316" s="6" t="s">
        <v>153</v>
      </c>
      <c r="L316" s="6" t="s">
        <v>13</v>
      </c>
      <c r="M316" s="6" t="s">
        <v>14</v>
      </c>
      <c r="N316" s="6" t="s">
        <v>15</v>
      </c>
      <c r="O316" s="6" t="s">
        <v>9</v>
      </c>
      <c r="P316" s="31" t="s">
        <v>45</v>
      </c>
      <c r="Q316" s="4">
        <v>19088.93</v>
      </c>
    </row>
    <row r="317" spans="1:17" ht="21" hidden="1" x14ac:dyDescent="0.2">
      <c r="A317" t="str">
        <f t="shared" si="17"/>
        <v>2016MAR</v>
      </c>
      <c r="B317" s="5" t="s">
        <v>155</v>
      </c>
      <c r="C317" s="5" t="s">
        <v>142</v>
      </c>
      <c r="D317" s="5" t="str">
        <f t="shared" si="16"/>
        <v>2016CORRENTES</v>
      </c>
      <c r="E317" s="5" t="s">
        <v>190</v>
      </c>
      <c r="F317" s="5" t="str">
        <f t="shared" si="18"/>
        <v>2016LIQUIDADAS</v>
      </c>
      <c r="G317" s="5" t="str">
        <f t="shared" si="19"/>
        <v xml:space="preserve">LIQUIDADASASSISTENCIA </v>
      </c>
      <c r="H317" s="5" t="s">
        <v>121</v>
      </c>
      <c r="I317" s="6" t="s">
        <v>136</v>
      </c>
      <c r="J317" s="6" t="s">
        <v>12</v>
      </c>
      <c r="K317" s="6" t="s">
        <v>153</v>
      </c>
      <c r="L317" s="6" t="s">
        <v>13</v>
      </c>
      <c r="M317" s="6" t="s">
        <v>14</v>
      </c>
      <c r="N317" s="6" t="s">
        <v>15</v>
      </c>
      <c r="O317" s="6" t="s">
        <v>9</v>
      </c>
      <c r="P317" s="31" t="s">
        <v>46</v>
      </c>
      <c r="Q317" s="4">
        <v>14484.25</v>
      </c>
    </row>
    <row r="318" spans="1:17" ht="21" hidden="1" x14ac:dyDescent="0.2">
      <c r="A318" t="str">
        <f t="shared" si="17"/>
        <v>2016ABR</v>
      </c>
      <c r="B318" s="5" t="s">
        <v>155</v>
      </c>
      <c r="C318" s="5" t="s">
        <v>143</v>
      </c>
      <c r="D318" s="5" t="str">
        <f t="shared" si="16"/>
        <v>2016CORRENTES</v>
      </c>
      <c r="E318" s="5" t="s">
        <v>190</v>
      </c>
      <c r="F318" s="5" t="str">
        <f t="shared" si="18"/>
        <v>2016LIQUIDADAS</v>
      </c>
      <c r="G318" s="5" t="str">
        <f t="shared" si="19"/>
        <v xml:space="preserve">LIQUIDADASASSISTENCIA </v>
      </c>
      <c r="H318" s="5" t="s">
        <v>121</v>
      </c>
      <c r="I318" s="6" t="s">
        <v>136</v>
      </c>
      <c r="J318" s="6" t="s">
        <v>12</v>
      </c>
      <c r="K318" s="6" t="s">
        <v>153</v>
      </c>
      <c r="L318" s="6" t="s">
        <v>13</v>
      </c>
      <c r="M318" s="6" t="s">
        <v>14</v>
      </c>
      <c r="N318" s="6" t="s">
        <v>15</v>
      </c>
      <c r="O318" s="6" t="s">
        <v>9</v>
      </c>
      <c r="P318" s="31" t="s">
        <v>47</v>
      </c>
      <c r="Q318" s="4">
        <v>14683.2</v>
      </c>
    </row>
    <row r="319" spans="1:17" ht="21" hidden="1" x14ac:dyDescent="0.2">
      <c r="A319" t="str">
        <f t="shared" si="17"/>
        <v>2016MAI</v>
      </c>
      <c r="B319" s="5" t="s">
        <v>155</v>
      </c>
      <c r="C319" s="5" t="s">
        <v>144</v>
      </c>
      <c r="D319" s="5" t="str">
        <f t="shared" si="16"/>
        <v>2016CORRENTES</v>
      </c>
      <c r="E319" s="5" t="s">
        <v>190</v>
      </c>
      <c r="F319" s="5" t="str">
        <f t="shared" si="18"/>
        <v>2016LIQUIDADAS</v>
      </c>
      <c r="G319" s="5" t="str">
        <f t="shared" si="19"/>
        <v xml:space="preserve">LIQUIDADASASSISTENCIA </v>
      </c>
      <c r="H319" s="5" t="s">
        <v>121</v>
      </c>
      <c r="I319" s="6" t="s">
        <v>136</v>
      </c>
      <c r="J319" s="6" t="s">
        <v>12</v>
      </c>
      <c r="K319" s="6" t="s">
        <v>153</v>
      </c>
      <c r="L319" s="6" t="s">
        <v>13</v>
      </c>
      <c r="M319" s="6" t="s">
        <v>14</v>
      </c>
      <c r="N319" s="6" t="s">
        <v>15</v>
      </c>
      <c r="O319" s="6" t="s">
        <v>9</v>
      </c>
      <c r="P319" s="31" t="s">
        <v>48</v>
      </c>
      <c r="Q319" s="4">
        <v>398.95</v>
      </c>
    </row>
    <row r="320" spans="1:17" ht="21" hidden="1" x14ac:dyDescent="0.2">
      <c r="A320" t="str">
        <f t="shared" si="17"/>
        <v>2016JUN</v>
      </c>
      <c r="B320" s="5" t="s">
        <v>155</v>
      </c>
      <c r="C320" s="5" t="s">
        <v>145</v>
      </c>
      <c r="D320" s="5" t="str">
        <f t="shared" si="16"/>
        <v>2016CORRENTES</v>
      </c>
      <c r="E320" s="5" t="s">
        <v>190</v>
      </c>
      <c r="F320" s="5" t="str">
        <f t="shared" si="18"/>
        <v>2016LIQUIDADAS</v>
      </c>
      <c r="G320" s="5" t="str">
        <f t="shared" si="19"/>
        <v xml:space="preserve">LIQUIDADASASSISTENCIA </v>
      </c>
      <c r="H320" s="5" t="s">
        <v>121</v>
      </c>
      <c r="I320" s="6" t="s">
        <v>136</v>
      </c>
      <c r="J320" s="6" t="s">
        <v>12</v>
      </c>
      <c r="K320" s="6" t="s">
        <v>153</v>
      </c>
      <c r="L320" s="6" t="s">
        <v>13</v>
      </c>
      <c r="M320" s="6" t="s">
        <v>14</v>
      </c>
      <c r="N320" s="6" t="s">
        <v>15</v>
      </c>
      <c r="O320" s="6" t="s">
        <v>9</v>
      </c>
      <c r="P320" s="31" t="s">
        <v>49</v>
      </c>
      <c r="Q320" s="4">
        <v>2260.69</v>
      </c>
    </row>
    <row r="321" spans="1:17" ht="21" hidden="1" x14ac:dyDescent="0.2">
      <c r="A321" t="str">
        <f t="shared" si="17"/>
        <v>2016JUL</v>
      </c>
      <c r="B321" s="5" t="s">
        <v>155</v>
      </c>
      <c r="C321" s="5" t="s">
        <v>146</v>
      </c>
      <c r="D321" s="5" t="str">
        <f t="shared" si="16"/>
        <v>2016CORRENTES</v>
      </c>
      <c r="E321" s="5" t="s">
        <v>190</v>
      </c>
      <c r="F321" s="5" t="str">
        <f t="shared" si="18"/>
        <v>2016LIQUIDADAS</v>
      </c>
      <c r="G321" s="5" t="str">
        <f t="shared" si="19"/>
        <v xml:space="preserve">LIQUIDADASASSISTENCIA </v>
      </c>
      <c r="H321" s="5" t="s">
        <v>121</v>
      </c>
      <c r="I321" s="6" t="s">
        <v>136</v>
      </c>
      <c r="J321" s="6" t="s">
        <v>12</v>
      </c>
      <c r="K321" s="6" t="s">
        <v>153</v>
      </c>
      <c r="L321" s="6" t="s">
        <v>13</v>
      </c>
      <c r="M321" s="6" t="s">
        <v>14</v>
      </c>
      <c r="N321" s="6" t="s">
        <v>15</v>
      </c>
      <c r="O321" s="6" t="s">
        <v>9</v>
      </c>
      <c r="P321" s="31" t="s">
        <v>50</v>
      </c>
      <c r="Q321" s="4">
        <v>22955.05</v>
      </c>
    </row>
    <row r="322" spans="1:17" ht="21" hidden="1" x14ac:dyDescent="0.2">
      <c r="A322" t="str">
        <f t="shared" si="17"/>
        <v>2016AGO</v>
      </c>
      <c r="B322" s="5" t="s">
        <v>155</v>
      </c>
      <c r="C322" s="5" t="s">
        <v>147</v>
      </c>
      <c r="D322" s="5" t="str">
        <f t="shared" ref="D322:D382" si="20">B322&amp;K322</f>
        <v>2016CORRENTES</v>
      </c>
      <c r="E322" s="5" t="s">
        <v>190</v>
      </c>
      <c r="F322" s="5" t="str">
        <f t="shared" si="18"/>
        <v>2016LIQUIDADAS</v>
      </c>
      <c r="G322" s="5" t="str">
        <f t="shared" si="19"/>
        <v xml:space="preserve">LIQUIDADASASSISTENCIA </v>
      </c>
      <c r="H322" s="5" t="s">
        <v>121</v>
      </c>
      <c r="I322" s="6" t="s">
        <v>136</v>
      </c>
      <c r="J322" s="6" t="s">
        <v>12</v>
      </c>
      <c r="K322" s="6" t="s">
        <v>153</v>
      </c>
      <c r="L322" s="6" t="s">
        <v>13</v>
      </c>
      <c r="M322" s="6" t="s">
        <v>14</v>
      </c>
      <c r="N322" s="6" t="s">
        <v>15</v>
      </c>
      <c r="O322" s="6" t="s">
        <v>9</v>
      </c>
      <c r="P322" s="31" t="s">
        <v>51</v>
      </c>
      <c r="Q322" s="4">
        <v>5984.19</v>
      </c>
    </row>
    <row r="323" spans="1:17" ht="21" hidden="1" x14ac:dyDescent="0.2">
      <c r="A323" t="str">
        <f t="shared" ref="A323:A386" si="21">B323&amp;C323</f>
        <v>2016SET</v>
      </c>
      <c r="B323" s="5" t="s">
        <v>155</v>
      </c>
      <c r="C323" s="5" t="s">
        <v>148</v>
      </c>
      <c r="D323" s="5" t="str">
        <f t="shared" si="20"/>
        <v>2016CORRENTES</v>
      </c>
      <c r="E323" s="5" t="s">
        <v>190</v>
      </c>
      <c r="F323" s="5" t="str">
        <f t="shared" ref="F323:F382" si="22">B323&amp;E323</f>
        <v>2016LIQUIDADAS</v>
      </c>
      <c r="G323" s="5" t="str">
        <f t="shared" ref="G323:G382" si="23">E323&amp;I323</f>
        <v xml:space="preserve">LIQUIDADASASSISTENCIA </v>
      </c>
      <c r="H323" s="5" t="s">
        <v>121</v>
      </c>
      <c r="I323" s="6" t="s">
        <v>136</v>
      </c>
      <c r="J323" s="6" t="s">
        <v>12</v>
      </c>
      <c r="K323" s="6" t="s">
        <v>153</v>
      </c>
      <c r="L323" s="6" t="s">
        <v>13</v>
      </c>
      <c r="M323" s="6" t="s">
        <v>14</v>
      </c>
      <c r="N323" s="6" t="s">
        <v>15</v>
      </c>
      <c r="O323" s="6" t="s">
        <v>9</v>
      </c>
      <c r="P323" s="31" t="s">
        <v>52</v>
      </c>
      <c r="Q323" s="4">
        <v>57892.65</v>
      </c>
    </row>
    <row r="324" spans="1:17" ht="21" hidden="1" x14ac:dyDescent="0.2">
      <c r="A324" t="str">
        <f t="shared" si="21"/>
        <v>2016OUT</v>
      </c>
      <c r="B324" s="5" t="s">
        <v>155</v>
      </c>
      <c r="C324" s="5" t="s">
        <v>149</v>
      </c>
      <c r="D324" s="5" t="str">
        <f t="shared" si="20"/>
        <v>2016CORRENTES</v>
      </c>
      <c r="E324" s="5" t="s">
        <v>190</v>
      </c>
      <c r="F324" s="5" t="str">
        <f t="shared" si="22"/>
        <v>2016LIQUIDADAS</v>
      </c>
      <c r="G324" s="5" t="str">
        <f t="shared" si="23"/>
        <v xml:space="preserve">LIQUIDADASASSISTENCIA </v>
      </c>
      <c r="H324" s="5" t="s">
        <v>121</v>
      </c>
      <c r="I324" s="6" t="s">
        <v>136</v>
      </c>
      <c r="J324" s="6" t="s">
        <v>12</v>
      </c>
      <c r="K324" s="6" t="s">
        <v>153</v>
      </c>
      <c r="L324" s="6" t="s">
        <v>13</v>
      </c>
      <c r="M324" s="6" t="s">
        <v>14</v>
      </c>
      <c r="N324" s="6" t="s">
        <v>15</v>
      </c>
      <c r="O324" s="6" t="s">
        <v>9</v>
      </c>
      <c r="P324" s="31" t="s">
        <v>16</v>
      </c>
      <c r="Q324" s="4">
        <v>66189.48</v>
      </c>
    </row>
    <row r="325" spans="1:17" ht="21" hidden="1" x14ac:dyDescent="0.2">
      <c r="A325" t="str">
        <f t="shared" si="21"/>
        <v>2016NOV</v>
      </c>
      <c r="B325" s="5" t="s">
        <v>155</v>
      </c>
      <c r="C325" s="5" t="s">
        <v>150</v>
      </c>
      <c r="D325" s="5" t="str">
        <f t="shared" si="20"/>
        <v>2016CORRENTES</v>
      </c>
      <c r="E325" s="5" t="s">
        <v>190</v>
      </c>
      <c r="F325" s="5" t="str">
        <f t="shared" si="22"/>
        <v>2016LIQUIDADAS</v>
      </c>
      <c r="G325" s="5" t="str">
        <f t="shared" si="23"/>
        <v xml:space="preserve">LIQUIDADASASSISTENCIA </v>
      </c>
      <c r="H325" s="5" t="s">
        <v>121</v>
      </c>
      <c r="I325" s="6" t="s">
        <v>136</v>
      </c>
      <c r="J325" s="6" t="s">
        <v>12</v>
      </c>
      <c r="K325" s="6" t="s">
        <v>153</v>
      </c>
      <c r="L325" s="6" t="s">
        <v>13</v>
      </c>
      <c r="M325" s="6" t="s">
        <v>14</v>
      </c>
      <c r="N325" s="6" t="s">
        <v>15</v>
      </c>
      <c r="O325" s="6" t="s">
        <v>9</v>
      </c>
      <c r="P325" s="31" t="s">
        <v>53</v>
      </c>
      <c r="Q325" s="4">
        <v>23509.51</v>
      </c>
    </row>
    <row r="326" spans="1:17" ht="21" hidden="1" x14ac:dyDescent="0.2">
      <c r="A326" t="str">
        <f t="shared" si="21"/>
        <v>2016DEZ</v>
      </c>
      <c r="B326" s="5" t="s">
        <v>155</v>
      </c>
      <c r="C326" s="5" t="s">
        <v>151</v>
      </c>
      <c r="D326" s="5" t="str">
        <f t="shared" si="20"/>
        <v>2016CORRENTES</v>
      </c>
      <c r="E326" s="5" t="s">
        <v>190</v>
      </c>
      <c r="F326" s="5" t="str">
        <f t="shared" si="22"/>
        <v>2016LIQUIDADAS</v>
      </c>
      <c r="G326" s="5" t="str">
        <f t="shared" si="23"/>
        <v xml:space="preserve">LIQUIDADASASSISTENCIA </v>
      </c>
      <c r="H326" s="5" t="s">
        <v>121</v>
      </c>
      <c r="I326" s="6" t="s">
        <v>136</v>
      </c>
      <c r="J326" s="6" t="s">
        <v>12</v>
      </c>
      <c r="K326" s="6" t="s">
        <v>153</v>
      </c>
      <c r="L326" s="6" t="s">
        <v>13</v>
      </c>
      <c r="M326" s="6" t="s">
        <v>14</v>
      </c>
      <c r="N326" s="6" t="s">
        <v>15</v>
      </c>
      <c r="O326" s="6" t="s">
        <v>9</v>
      </c>
      <c r="P326" s="31" t="s">
        <v>54</v>
      </c>
      <c r="Q326" s="4">
        <v>48132.39</v>
      </c>
    </row>
    <row r="327" spans="1:17" hidden="1" x14ac:dyDescent="0.2">
      <c r="A327" t="str">
        <f t="shared" si="21"/>
        <v>2016000</v>
      </c>
      <c r="B327" s="5" t="s">
        <v>155</v>
      </c>
      <c r="C327" s="5" t="s">
        <v>152</v>
      </c>
      <c r="D327" s="5" t="str">
        <f t="shared" si="20"/>
        <v>2016CORRENTES</v>
      </c>
      <c r="E327" s="5" t="s">
        <v>189</v>
      </c>
      <c r="F327" s="5" t="str">
        <f t="shared" si="22"/>
        <v>2016RAP</v>
      </c>
      <c r="G327" s="5" t="str">
        <f t="shared" si="23"/>
        <v xml:space="preserve">RAPASSISTENCIA </v>
      </c>
      <c r="H327" s="5" t="s">
        <v>121</v>
      </c>
      <c r="I327" s="6" t="s">
        <v>136</v>
      </c>
      <c r="J327" s="6" t="s">
        <v>12</v>
      </c>
      <c r="K327" s="6" t="s">
        <v>153</v>
      </c>
      <c r="L327" s="6" t="s">
        <v>6</v>
      </c>
      <c r="M327" s="6" t="s">
        <v>24</v>
      </c>
      <c r="N327" s="6" t="s">
        <v>25</v>
      </c>
      <c r="O327" s="6" t="s">
        <v>9</v>
      </c>
      <c r="P327" s="31" t="s">
        <v>102</v>
      </c>
      <c r="Q327" s="4">
        <v>419.6</v>
      </c>
    </row>
    <row r="328" spans="1:17" hidden="1" x14ac:dyDescent="0.2">
      <c r="A328" t="str">
        <f t="shared" si="21"/>
        <v>2016000</v>
      </c>
      <c r="B328" s="5" t="s">
        <v>155</v>
      </c>
      <c r="C328" s="5" t="s">
        <v>152</v>
      </c>
      <c r="D328" s="5" t="str">
        <f t="shared" si="20"/>
        <v>2016CORRENTES</v>
      </c>
      <c r="E328" s="5" t="s">
        <v>189</v>
      </c>
      <c r="F328" s="5" t="str">
        <f t="shared" si="22"/>
        <v>2016RAP</v>
      </c>
      <c r="G328" s="5" t="str">
        <f t="shared" si="23"/>
        <v xml:space="preserve">RAPASSISTENCIA </v>
      </c>
      <c r="H328" s="5" t="s">
        <v>121</v>
      </c>
      <c r="I328" s="6" t="s">
        <v>136</v>
      </c>
      <c r="J328" s="6" t="s">
        <v>12</v>
      </c>
      <c r="K328" s="6" t="s">
        <v>153</v>
      </c>
      <c r="L328" s="6" t="s">
        <v>6</v>
      </c>
      <c r="M328" s="6" t="s">
        <v>7</v>
      </c>
      <c r="N328" s="6" t="s">
        <v>8</v>
      </c>
      <c r="O328" s="6" t="s">
        <v>9</v>
      </c>
      <c r="P328" s="31" t="s">
        <v>102</v>
      </c>
      <c r="Q328" s="4">
        <v>224274.52</v>
      </c>
    </row>
    <row r="329" spans="1:17" ht="21" hidden="1" x14ac:dyDescent="0.2">
      <c r="A329" t="str">
        <f t="shared" si="21"/>
        <v>2016ABR</v>
      </c>
      <c r="B329" s="5" t="s">
        <v>155</v>
      </c>
      <c r="C329" s="5" t="s">
        <v>143</v>
      </c>
      <c r="D329" s="5" t="str">
        <f t="shared" si="20"/>
        <v>2016CORRENTES</v>
      </c>
      <c r="E329" s="5" t="s">
        <v>190</v>
      </c>
      <c r="F329" s="5" t="str">
        <f t="shared" si="22"/>
        <v>2016LIQUIDADAS</v>
      </c>
      <c r="G329" s="5" t="str">
        <f t="shared" si="23"/>
        <v xml:space="preserve">LIQUIDADASCAPACITACAO </v>
      </c>
      <c r="H329" s="5" t="s">
        <v>122</v>
      </c>
      <c r="I329" s="6" t="s">
        <v>134</v>
      </c>
      <c r="J329" s="6" t="s">
        <v>12</v>
      </c>
      <c r="K329" s="6" t="s">
        <v>153</v>
      </c>
      <c r="L329" s="6" t="s">
        <v>13</v>
      </c>
      <c r="M329" s="6" t="s">
        <v>14</v>
      </c>
      <c r="N329" s="6" t="s">
        <v>15</v>
      </c>
      <c r="O329" s="6" t="s">
        <v>9</v>
      </c>
      <c r="P329" s="31" t="s">
        <v>47</v>
      </c>
      <c r="Q329" s="4">
        <v>1642.29</v>
      </c>
    </row>
    <row r="330" spans="1:17" ht="21" hidden="1" x14ac:dyDescent="0.2">
      <c r="A330" t="str">
        <f t="shared" si="21"/>
        <v>2016MAI</v>
      </c>
      <c r="B330" s="5" t="s">
        <v>155</v>
      </c>
      <c r="C330" s="5" t="s">
        <v>144</v>
      </c>
      <c r="D330" s="5" t="str">
        <f t="shared" si="20"/>
        <v>2016CORRENTES</v>
      </c>
      <c r="E330" s="5" t="s">
        <v>190</v>
      </c>
      <c r="F330" s="5" t="str">
        <f t="shared" si="22"/>
        <v>2016LIQUIDADAS</v>
      </c>
      <c r="G330" s="5" t="str">
        <f t="shared" si="23"/>
        <v xml:space="preserve">LIQUIDADASCAPACITACAO </v>
      </c>
      <c r="H330" s="5" t="s">
        <v>122</v>
      </c>
      <c r="I330" s="6" t="s">
        <v>134</v>
      </c>
      <c r="J330" s="6" t="s">
        <v>12</v>
      </c>
      <c r="K330" s="6" t="s">
        <v>153</v>
      </c>
      <c r="L330" s="6" t="s">
        <v>13</v>
      </c>
      <c r="M330" s="6" t="s">
        <v>14</v>
      </c>
      <c r="N330" s="6" t="s">
        <v>15</v>
      </c>
      <c r="O330" s="6" t="s">
        <v>9</v>
      </c>
      <c r="P330" s="31" t="s">
        <v>48</v>
      </c>
      <c r="Q330" s="4">
        <v>5157.63</v>
      </c>
    </row>
    <row r="331" spans="1:17" ht="21" hidden="1" x14ac:dyDescent="0.2">
      <c r="A331" t="str">
        <f t="shared" si="21"/>
        <v>2016JUN</v>
      </c>
      <c r="B331" s="5" t="s">
        <v>155</v>
      </c>
      <c r="C331" s="5" t="s">
        <v>145</v>
      </c>
      <c r="D331" s="5" t="str">
        <f t="shared" si="20"/>
        <v>2016CORRENTES</v>
      </c>
      <c r="E331" s="5" t="s">
        <v>190</v>
      </c>
      <c r="F331" s="5" t="str">
        <f t="shared" si="22"/>
        <v>2016LIQUIDADAS</v>
      </c>
      <c r="G331" s="5" t="str">
        <f t="shared" si="23"/>
        <v xml:space="preserve">LIQUIDADASCAPACITACAO </v>
      </c>
      <c r="H331" s="5" t="s">
        <v>122</v>
      </c>
      <c r="I331" s="6" t="s">
        <v>134</v>
      </c>
      <c r="J331" s="6" t="s">
        <v>12</v>
      </c>
      <c r="K331" s="6" t="s">
        <v>153</v>
      </c>
      <c r="L331" s="6" t="s">
        <v>13</v>
      </c>
      <c r="M331" s="6" t="s">
        <v>14</v>
      </c>
      <c r="N331" s="6" t="s">
        <v>15</v>
      </c>
      <c r="O331" s="6" t="s">
        <v>9</v>
      </c>
      <c r="P331" s="31" t="s">
        <v>49</v>
      </c>
      <c r="Q331" s="4">
        <v>5214.67</v>
      </c>
    </row>
    <row r="332" spans="1:17" ht="21" hidden="1" x14ac:dyDescent="0.2">
      <c r="A332" t="str">
        <f t="shared" si="21"/>
        <v>2016JUL</v>
      </c>
      <c r="B332" s="5" t="s">
        <v>155</v>
      </c>
      <c r="C332" s="5" t="s">
        <v>146</v>
      </c>
      <c r="D332" s="5" t="str">
        <f t="shared" si="20"/>
        <v>2016CORRENTES</v>
      </c>
      <c r="E332" s="5" t="s">
        <v>190</v>
      </c>
      <c r="F332" s="5" t="str">
        <f t="shared" si="22"/>
        <v>2016LIQUIDADAS</v>
      </c>
      <c r="G332" s="5" t="str">
        <f t="shared" si="23"/>
        <v xml:space="preserve">LIQUIDADASCAPACITACAO </v>
      </c>
      <c r="H332" s="5" t="s">
        <v>122</v>
      </c>
      <c r="I332" s="6" t="s">
        <v>134</v>
      </c>
      <c r="J332" s="6" t="s">
        <v>12</v>
      </c>
      <c r="K332" s="6" t="s">
        <v>153</v>
      </c>
      <c r="L332" s="6" t="s">
        <v>13</v>
      </c>
      <c r="M332" s="6" t="s">
        <v>14</v>
      </c>
      <c r="N332" s="6" t="s">
        <v>15</v>
      </c>
      <c r="O332" s="6" t="s">
        <v>9</v>
      </c>
      <c r="P332" s="31" t="s">
        <v>50</v>
      </c>
      <c r="Q332" s="4">
        <v>3905.29</v>
      </c>
    </row>
    <row r="333" spans="1:17" ht="21" hidden="1" x14ac:dyDescent="0.2">
      <c r="A333" t="str">
        <f t="shared" si="21"/>
        <v>2016AGO</v>
      </c>
      <c r="B333" s="5" t="s">
        <v>155</v>
      </c>
      <c r="C333" s="5" t="s">
        <v>147</v>
      </c>
      <c r="D333" s="5" t="str">
        <f t="shared" si="20"/>
        <v>2016CORRENTES</v>
      </c>
      <c r="E333" s="5" t="s">
        <v>190</v>
      </c>
      <c r="F333" s="5" t="str">
        <f t="shared" si="22"/>
        <v>2016LIQUIDADAS</v>
      </c>
      <c r="G333" s="5" t="str">
        <f t="shared" si="23"/>
        <v xml:space="preserve">LIQUIDADASCAPACITACAO </v>
      </c>
      <c r="H333" s="5" t="s">
        <v>122</v>
      </c>
      <c r="I333" s="6" t="s">
        <v>134</v>
      </c>
      <c r="J333" s="6" t="s">
        <v>12</v>
      </c>
      <c r="K333" s="6" t="s">
        <v>153</v>
      </c>
      <c r="L333" s="6" t="s">
        <v>13</v>
      </c>
      <c r="M333" s="6" t="s">
        <v>14</v>
      </c>
      <c r="N333" s="6" t="s">
        <v>15</v>
      </c>
      <c r="O333" s="6" t="s">
        <v>9</v>
      </c>
      <c r="P333" s="31" t="s">
        <v>51</v>
      </c>
      <c r="Q333" s="4">
        <v>2583.29</v>
      </c>
    </row>
    <row r="334" spans="1:17" ht="21" hidden="1" x14ac:dyDescent="0.2">
      <c r="A334" t="str">
        <f t="shared" si="21"/>
        <v>2016SET</v>
      </c>
      <c r="B334" s="5" t="s">
        <v>155</v>
      </c>
      <c r="C334" s="5" t="s">
        <v>148</v>
      </c>
      <c r="D334" s="5" t="str">
        <f t="shared" si="20"/>
        <v>2016CORRENTES</v>
      </c>
      <c r="E334" s="5" t="s">
        <v>190</v>
      </c>
      <c r="F334" s="5" t="str">
        <f t="shared" si="22"/>
        <v>2016LIQUIDADAS</v>
      </c>
      <c r="G334" s="5" t="str">
        <f t="shared" si="23"/>
        <v xml:space="preserve">LIQUIDADASCAPACITACAO </v>
      </c>
      <c r="H334" s="5" t="s">
        <v>122</v>
      </c>
      <c r="I334" s="6" t="s">
        <v>134</v>
      </c>
      <c r="J334" s="6" t="s">
        <v>12</v>
      </c>
      <c r="K334" s="6" t="s">
        <v>153</v>
      </c>
      <c r="L334" s="6" t="s">
        <v>13</v>
      </c>
      <c r="M334" s="6" t="s">
        <v>14</v>
      </c>
      <c r="N334" s="6" t="s">
        <v>15</v>
      </c>
      <c r="O334" s="6" t="s">
        <v>9</v>
      </c>
      <c r="P334" s="31" t="s">
        <v>52</v>
      </c>
      <c r="Q334" s="4">
        <v>6038.51</v>
      </c>
    </row>
    <row r="335" spans="1:17" ht="21" hidden="1" x14ac:dyDescent="0.2">
      <c r="A335" t="str">
        <f t="shared" si="21"/>
        <v>2016OUT</v>
      </c>
      <c r="B335" s="5" t="s">
        <v>155</v>
      </c>
      <c r="C335" s="5" t="s">
        <v>149</v>
      </c>
      <c r="D335" s="5" t="str">
        <f t="shared" si="20"/>
        <v>2016CORRENTES</v>
      </c>
      <c r="E335" s="5" t="s">
        <v>190</v>
      </c>
      <c r="F335" s="5" t="str">
        <f t="shared" si="22"/>
        <v>2016LIQUIDADAS</v>
      </c>
      <c r="G335" s="5" t="str">
        <f t="shared" si="23"/>
        <v xml:space="preserve">LIQUIDADASCAPACITACAO </v>
      </c>
      <c r="H335" s="5" t="s">
        <v>122</v>
      </c>
      <c r="I335" s="6" t="s">
        <v>134</v>
      </c>
      <c r="J335" s="6" t="s">
        <v>12</v>
      </c>
      <c r="K335" s="6" t="s">
        <v>153</v>
      </c>
      <c r="L335" s="6" t="s">
        <v>13</v>
      </c>
      <c r="M335" s="6" t="s">
        <v>14</v>
      </c>
      <c r="N335" s="6" t="s">
        <v>15</v>
      </c>
      <c r="O335" s="6" t="s">
        <v>9</v>
      </c>
      <c r="P335" s="31" t="s">
        <v>16</v>
      </c>
      <c r="Q335" s="4">
        <v>8165.65</v>
      </c>
    </row>
    <row r="336" spans="1:17" ht="21" hidden="1" x14ac:dyDescent="0.2">
      <c r="A336" t="str">
        <f t="shared" si="21"/>
        <v>2016NOV</v>
      </c>
      <c r="B336" s="5" t="s">
        <v>155</v>
      </c>
      <c r="C336" s="5" t="s">
        <v>150</v>
      </c>
      <c r="D336" s="5" t="str">
        <f t="shared" si="20"/>
        <v>2016CORRENTES</v>
      </c>
      <c r="E336" s="5" t="s">
        <v>190</v>
      </c>
      <c r="F336" s="5" t="str">
        <f t="shared" si="22"/>
        <v>2016LIQUIDADAS</v>
      </c>
      <c r="G336" s="5" t="str">
        <f t="shared" si="23"/>
        <v xml:space="preserve">LIQUIDADASCAPACITACAO </v>
      </c>
      <c r="H336" s="5" t="s">
        <v>122</v>
      </c>
      <c r="I336" s="6" t="s">
        <v>134</v>
      </c>
      <c r="J336" s="6" t="s">
        <v>12</v>
      </c>
      <c r="K336" s="6" t="s">
        <v>153</v>
      </c>
      <c r="L336" s="6" t="s">
        <v>13</v>
      </c>
      <c r="M336" s="6" t="s">
        <v>14</v>
      </c>
      <c r="N336" s="6" t="s">
        <v>15</v>
      </c>
      <c r="O336" s="6" t="s">
        <v>9</v>
      </c>
      <c r="P336" s="31" t="s">
        <v>53</v>
      </c>
      <c r="Q336" s="4">
        <v>4628.92</v>
      </c>
    </row>
    <row r="337" spans="1:17" ht="21" hidden="1" x14ac:dyDescent="0.2">
      <c r="A337" t="str">
        <f t="shared" si="21"/>
        <v>2016DEZ</v>
      </c>
      <c r="B337" s="5" t="s">
        <v>155</v>
      </c>
      <c r="C337" s="5" t="s">
        <v>151</v>
      </c>
      <c r="D337" s="5" t="str">
        <f t="shared" si="20"/>
        <v>2016CORRENTES</v>
      </c>
      <c r="E337" s="5" t="s">
        <v>190</v>
      </c>
      <c r="F337" s="5" t="str">
        <f t="shared" si="22"/>
        <v>2016LIQUIDADAS</v>
      </c>
      <c r="G337" s="5" t="str">
        <f t="shared" si="23"/>
        <v xml:space="preserve">LIQUIDADASCAPACITACAO </v>
      </c>
      <c r="H337" s="5" t="s">
        <v>122</v>
      </c>
      <c r="I337" s="6" t="s">
        <v>134</v>
      </c>
      <c r="J337" s="6" t="s">
        <v>12</v>
      </c>
      <c r="K337" s="6" t="s">
        <v>153</v>
      </c>
      <c r="L337" s="6" t="s">
        <v>13</v>
      </c>
      <c r="M337" s="6" t="s">
        <v>14</v>
      </c>
      <c r="N337" s="6" t="s">
        <v>15</v>
      </c>
      <c r="O337" s="6" t="s">
        <v>9</v>
      </c>
      <c r="P337" s="31" t="s">
        <v>54</v>
      </c>
      <c r="Q337" s="4">
        <v>3843.7</v>
      </c>
    </row>
    <row r="338" spans="1:17" hidden="1" x14ac:dyDescent="0.2">
      <c r="A338" t="str">
        <f t="shared" si="21"/>
        <v>2016000</v>
      </c>
      <c r="B338" s="5" t="s">
        <v>155</v>
      </c>
      <c r="C338" s="5" t="s">
        <v>152</v>
      </c>
      <c r="D338" s="5" t="str">
        <f t="shared" si="20"/>
        <v>2016CORRENTES</v>
      </c>
      <c r="E338" s="5" t="s">
        <v>189</v>
      </c>
      <c r="F338" s="5" t="str">
        <f t="shared" si="22"/>
        <v>2016RAP</v>
      </c>
      <c r="G338" s="5" t="str">
        <f t="shared" si="23"/>
        <v xml:space="preserve">RAPCAPACITACAO </v>
      </c>
      <c r="H338" s="5" t="s">
        <v>122</v>
      </c>
      <c r="I338" s="6" t="s">
        <v>134</v>
      </c>
      <c r="J338" s="6" t="s">
        <v>12</v>
      </c>
      <c r="K338" s="6" t="s">
        <v>153</v>
      </c>
      <c r="L338" s="6" t="s">
        <v>6</v>
      </c>
      <c r="M338" s="6" t="s">
        <v>24</v>
      </c>
      <c r="N338" s="6" t="s">
        <v>25</v>
      </c>
      <c r="O338" s="6" t="s">
        <v>9</v>
      </c>
      <c r="P338" s="31" t="s">
        <v>102</v>
      </c>
      <c r="Q338" s="4">
        <v>543.78</v>
      </c>
    </row>
    <row r="339" spans="1:17" hidden="1" x14ac:dyDescent="0.2">
      <c r="A339" t="str">
        <f t="shared" si="21"/>
        <v>2016000</v>
      </c>
      <c r="B339" s="5" t="s">
        <v>155</v>
      </c>
      <c r="C339" s="5" t="s">
        <v>152</v>
      </c>
      <c r="D339" s="5" t="str">
        <f t="shared" si="20"/>
        <v>2016CORRENTES</v>
      </c>
      <c r="E339" s="5" t="s">
        <v>189</v>
      </c>
      <c r="F339" s="5" t="str">
        <f t="shared" si="22"/>
        <v>2016RAP</v>
      </c>
      <c r="G339" s="5" t="str">
        <f t="shared" si="23"/>
        <v xml:space="preserve">RAPCAPACITACAO </v>
      </c>
      <c r="H339" s="5" t="s">
        <v>122</v>
      </c>
      <c r="I339" s="6" t="s">
        <v>134</v>
      </c>
      <c r="J339" s="6" t="s">
        <v>12</v>
      </c>
      <c r="K339" s="6" t="s">
        <v>153</v>
      </c>
      <c r="L339" s="6" t="s">
        <v>6</v>
      </c>
      <c r="M339" s="6" t="s">
        <v>7</v>
      </c>
      <c r="N339" s="6" t="s">
        <v>8</v>
      </c>
      <c r="O339" s="6" t="s">
        <v>9</v>
      </c>
      <c r="P339" s="31" t="s">
        <v>102</v>
      </c>
      <c r="Q339" s="4">
        <v>5456.22</v>
      </c>
    </row>
    <row r="340" spans="1:17" hidden="1" x14ac:dyDescent="0.2">
      <c r="A340" t="str">
        <f t="shared" si="21"/>
        <v>2016000</v>
      </c>
      <c r="B340" s="5" t="s">
        <v>155</v>
      </c>
      <c r="C340" s="5" t="s">
        <v>152</v>
      </c>
      <c r="D340" s="5" t="str">
        <f t="shared" si="20"/>
        <v>2016CORRENTES</v>
      </c>
      <c r="E340" s="5" t="s">
        <v>189</v>
      </c>
      <c r="F340" s="5" t="str">
        <f t="shared" si="22"/>
        <v>2016RAP</v>
      </c>
      <c r="G340" s="5" t="str">
        <f t="shared" si="23"/>
        <v>RAPPNAE</v>
      </c>
      <c r="H340" s="5" t="s">
        <v>127</v>
      </c>
      <c r="I340" s="6" t="s">
        <v>132</v>
      </c>
      <c r="J340" s="6" t="s">
        <v>12</v>
      </c>
      <c r="K340" s="6" t="s">
        <v>153</v>
      </c>
      <c r="L340" s="6" t="s">
        <v>6</v>
      </c>
      <c r="M340" s="6" t="s">
        <v>24</v>
      </c>
      <c r="N340" s="6" t="s">
        <v>25</v>
      </c>
      <c r="O340" s="6" t="s">
        <v>9</v>
      </c>
      <c r="P340" s="31" t="s">
        <v>102</v>
      </c>
      <c r="Q340" s="4">
        <v>9967.86</v>
      </c>
    </row>
    <row r="341" spans="1:17" hidden="1" x14ac:dyDescent="0.2">
      <c r="A341" t="str">
        <f t="shared" si="21"/>
        <v>2016000</v>
      </c>
      <c r="B341" s="5" t="s">
        <v>155</v>
      </c>
      <c r="C341" s="5" t="s">
        <v>152</v>
      </c>
      <c r="D341" s="5" t="str">
        <f t="shared" si="20"/>
        <v>2016CORRENTES</v>
      </c>
      <c r="E341" s="5" t="s">
        <v>189</v>
      </c>
      <c r="F341" s="5" t="str">
        <f t="shared" si="22"/>
        <v>2016RAP</v>
      </c>
      <c r="G341" s="5" t="str">
        <f t="shared" si="23"/>
        <v>RAPPNAE</v>
      </c>
      <c r="H341" s="5" t="s">
        <v>127</v>
      </c>
      <c r="I341" s="6" t="s">
        <v>132</v>
      </c>
      <c r="J341" s="6" t="s">
        <v>12</v>
      </c>
      <c r="K341" s="6" t="s">
        <v>153</v>
      </c>
      <c r="L341" s="6" t="s">
        <v>6</v>
      </c>
      <c r="M341" s="6" t="s">
        <v>7</v>
      </c>
      <c r="N341" s="6" t="s">
        <v>8</v>
      </c>
      <c r="O341" s="6" t="s">
        <v>9</v>
      </c>
      <c r="P341" s="31" t="s">
        <v>102</v>
      </c>
      <c r="Q341" s="4">
        <v>3951.67</v>
      </c>
    </row>
    <row r="342" spans="1:17" hidden="1" x14ac:dyDescent="0.2">
      <c r="A342" t="str">
        <f t="shared" si="21"/>
        <v>2017000</v>
      </c>
      <c r="B342" s="5" t="s">
        <v>156</v>
      </c>
      <c r="C342" s="5" t="s">
        <v>152</v>
      </c>
      <c r="D342" s="5" t="str">
        <f t="shared" si="20"/>
        <v>2017CORRENTES</v>
      </c>
      <c r="E342" s="5" t="s">
        <v>189</v>
      </c>
      <c r="F342" s="5" t="str">
        <f t="shared" si="22"/>
        <v>2017RAP</v>
      </c>
      <c r="G342" s="5" t="str">
        <f t="shared" si="23"/>
        <v>RAPPNAE</v>
      </c>
      <c r="H342" s="5" t="s">
        <v>11</v>
      </c>
      <c r="I342" s="6" t="s">
        <v>132</v>
      </c>
      <c r="J342" s="6" t="s">
        <v>12</v>
      </c>
      <c r="K342" s="6" t="s">
        <v>153</v>
      </c>
      <c r="L342" s="6" t="s">
        <v>6</v>
      </c>
      <c r="M342" s="6" t="s">
        <v>7</v>
      </c>
      <c r="N342" s="6" t="s">
        <v>8</v>
      </c>
      <c r="O342" s="6" t="s">
        <v>9</v>
      </c>
      <c r="P342" s="31" t="s">
        <v>17</v>
      </c>
      <c r="Q342" s="4">
        <v>38018.14</v>
      </c>
    </row>
    <row r="343" spans="1:17" hidden="1" x14ac:dyDescent="0.2">
      <c r="A343" t="str">
        <f t="shared" si="21"/>
        <v>2017000</v>
      </c>
      <c r="B343" s="5" t="s">
        <v>156</v>
      </c>
      <c r="C343" s="5" t="s">
        <v>152</v>
      </c>
      <c r="D343" s="5" t="str">
        <f t="shared" si="20"/>
        <v>2017CAPITAL</v>
      </c>
      <c r="E343" s="5" t="s">
        <v>189</v>
      </c>
      <c r="F343" s="5" t="str">
        <f t="shared" si="22"/>
        <v>2017RAP</v>
      </c>
      <c r="G343" s="5" t="str">
        <f t="shared" si="23"/>
        <v>RAPEXPANSAO</v>
      </c>
      <c r="H343" s="5" t="s">
        <v>31</v>
      </c>
      <c r="I343" s="6" t="s">
        <v>133</v>
      </c>
      <c r="J343" s="6" t="s">
        <v>19</v>
      </c>
      <c r="K343" s="6" t="s">
        <v>154</v>
      </c>
      <c r="L343" s="6" t="s">
        <v>6</v>
      </c>
      <c r="M343" s="6" t="s">
        <v>7</v>
      </c>
      <c r="N343" s="6" t="s">
        <v>8</v>
      </c>
      <c r="O343" s="6" t="s">
        <v>9</v>
      </c>
      <c r="P343" s="31" t="s">
        <v>17</v>
      </c>
      <c r="Q343" s="4">
        <v>8226</v>
      </c>
    </row>
    <row r="344" spans="1:17" ht="21" hidden="1" x14ac:dyDescent="0.2">
      <c r="A344" t="str">
        <f t="shared" si="21"/>
        <v>2017JAN</v>
      </c>
      <c r="B344" s="5" t="s">
        <v>156</v>
      </c>
      <c r="C344" s="5" t="s">
        <v>140</v>
      </c>
      <c r="D344" s="5" t="str">
        <f t="shared" si="20"/>
        <v>2017CORRENTES</v>
      </c>
      <c r="E344" s="5" t="s">
        <v>190</v>
      </c>
      <c r="F344" s="5" t="str">
        <f t="shared" si="22"/>
        <v>2017LIQUIDADAS</v>
      </c>
      <c r="G344" s="5" t="str">
        <f t="shared" si="23"/>
        <v xml:space="preserve">LIQUIDADASFUNC DE INSTITUICOES </v>
      </c>
      <c r="H344" s="5" t="s">
        <v>32</v>
      </c>
      <c r="I344" s="6" t="s">
        <v>175</v>
      </c>
      <c r="J344" s="6" t="s">
        <v>12</v>
      </c>
      <c r="K344" s="6" t="s">
        <v>153</v>
      </c>
      <c r="L344" s="6" t="s">
        <v>13</v>
      </c>
      <c r="M344" s="6" t="s">
        <v>14</v>
      </c>
      <c r="N344" s="6" t="s">
        <v>15</v>
      </c>
      <c r="O344" s="6" t="s">
        <v>9</v>
      </c>
      <c r="P344" s="31" t="s">
        <v>33</v>
      </c>
      <c r="Q344" s="4">
        <v>5726.21</v>
      </c>
    </row>
    <row r="345" spans="1:17" ht="21" hidden="1" x14ac:dyDescent="0.2">
      <c r="A345" t="str">
        <f t="shared" si="21"/>
        <v>2017FEV</v>
      </c>
      <c r="B345" s="5" t="s">
        <v>156</v>
      </c>
      <c r="C345" s="5" t="s">
        <v>141</v>
      </c>
      <c r="D345" s="5" t="str">
        <f t="shared" si="20"/>
        <v>2017CORRENTES</v>
      </c>
      <c r="E345" s="5" t="s">
        <v>190</v>
      </c>
      <c r="F345" s="5" t="str">
        <f t="shared" si="22"/>
        <v>2017LIQUIDADAS</v>
      </c>
      <c r="G345" s="5" t="str">
        <f t="shared" si="23"/>
        <v xml:space="preserve">LIQUIDADASFUNC DE INSTITUICOES </v>
      </c>
      <c r="H345" s="5" t="s">
        <v>32</v>
      </c>
      <c r="I345" s="6" t="s">
        <v>175</v>
      </c>
      <c r="J345" s="6" t="s">
        <v>12</v>
      </c>
      <c r="K345" s="6" t="s">
        <v>153</v>
      </c>
      <c r="L345" s="6" t="s">
        <v>13</v>
      </c>
      <c r="M345" s="6" t="s">
        <v>14</v>
      </c>
      <c r="N345" s="6" t="s">
        <v>15</v>
      </c>
      <c r="O345" s="6" t="s">
        <v>9</v>
      </c>
      <c r="P345" s="31" t="s">
        <v>34</v>
      </c>
      <c r="Q345" s="4">
        <v>68061.22</v>
      </c>
    </row>
    <row r="346" spans="1:17" ht="21" hidden="1" x14ac:dyDescent="0.2">
      <c r="A346" t="str">
        <f t="shared" si="21"/>
        <v>2017MAR</v>
      </c>
      <c r="B346" s="5" t="s">
        <v>156</v>
      </c>
      <c r="C346" s="5" t="s">
        <v>142</v>
      </c>
      <c r="D346" s="5" t="str">
        <f t="shared" si="20"/>
        <v>2017CORRENTES</v>
      </c>
      <c r="E346" s="5" t="s">
        <v>190</v>
      </c>
      <c r="F346" s="5" t="str">
        <f t="shared" si="22"/>
        <v>2017LIQUIDADAS</v>
      </c>
      <c r="G346" s="5" t="str">
        <f t="shared" si="23"/>
        <v xml:space="preserve">LIQUIDADASFUNC DE INSTITUICOES </v>
      </c>
      <c r="H346" s="5" t="s">
        <v>32</v>
      </c>
      <c r="I346" s="6" t="s">
        <v>175</v>
      </c>
      <c r="J346" s="6" t="s">
        <v>12</v>
      </c>
      <c r="K346" s="6" t="s">
        <v>153</v>
      </c>
      <c r="L346" s="6" t="s">
        <v>13</v>
      </c>
      <c r="M346" s="6" t="s">
        <v>14</v>
      </c>
      <c r="N346" s="6" t="s">
        <v>15</v>
      </c>
      <c r="O346" s="6" t="s">
        <v>9</v>
      </c>
      <c r="P346" s="31" t="s">
        <v>35</v>
      </c>
      <c r="Q346" s="4">
        <v>63596.63</v>
      </c>
    </row>
    <row r="347" spans="1:17" ht="21" hidden="1" x14ac:dyDescent="0.2">
      <c r="A347" t="str">
        <f t="shared" si="21"/>
        <v>2017ABR</v>
      </c>
      <c r="B347" s="5" t="s">
        <v>156</v>
      </c>
      <c r="C347" s="5" t="s">
        <v>143</v>
      </c>
      <c r="D347" s="5" t="str">
        <f t="shared" si="20"/>
        <v>2017CORRENTES</v>
      </c>
      <c r="E347" s="5" t="s">
        <v>190</v>
      </c>
      <c r="F347" s="5" t="str">
        <f t="shared" si="22"/>
        <v>2017LIQUIDADAS</v>
      </c>
      <c r="G347" s="5" t="str">
        <f t="shared" si="23"/>
        <v xml:space="preserve">LIQUIDADASFUNC DE INSTITUICOES </v>
      </c>
      <c r="H347" s="5" t="s">
        <v>32</v>
      </c>
      <c r="I347" s="6" t="s">
        <v>175</v>
      </c>
      <c r="J347" s="6" t="s">
        <v>12</v>
      </c>
      <c r="K347" s="6" t="s">
        <v>153</v>
      </c>
      <c r="L347" s="6" t="s">
        <v>13</v>
      </c>
      <c r="M347" s="6" t="s">
        <v>14</v>
      </c>
      <c r="N347" s="6" t="s">
        <v>15</v>
      </c>
      <c r="O347" s="6" t="s">
        <v>9</v>
      </c>
      <c r="P347" s="31" t="s">
        <v>36</v>
      </c>
      <c r="Q347" s="4">
        <v>70512.53</v>
      </c>
    </row>
    <row r="348" spans="1:17" ht="21" hidden="1" x14ac:dyDescent="0.2">
      <c r="A348" t="str">
        <f t="shared" si="21"/>
        <v>2017MAI</v>
      </c>
      <c r="B348" s="5" t="s">
        <v>156</v>
      </c>
      <c r="C348" s="5" t="s">
        <v>144</v>
      </c>
      <c r="D348" s="5" t="str">
        <f t="shared" si="20"/>
        <v>2017CORRENTES</v>
      </c>
      <c r="E348" s="5" t="s">
        <v>190</v>
      </c>
      <c r="F348" s="5" t="str">
        <f t="shared" si="22"/>
        <v>2017LIQUIDADAS</v>
      </c>
      <c r="G348" s="5" t="str">
        <f t="shared" si="23"/>
        <v xml:space="preserve">LIQUIDADASFUNC DE INSTITUICOES </v>
      </c>
      <c r="H348" s="5" t="s">
        <v>32</v>
      </c>
      <c r="I348" s="6" t="s">
        <v>175</v>
      </c>
      <c r="J348" s="6" t="s">
        <v>12</v>
      </c>
      <c r="K348" s="6" t="s">
        <v>153</v>
      </c>
      <c r="L348" s="6" t="s">
        <v>13</v>
      </c>
      <c r="M348" s="6" t="s">
        <v>14</v>
      </c>
      <c r="N348" s="6" t="s">
        <v>15</v>
      </c>
      <c r="O348" s="6" t="s">
        <v>9</v>
      </c>
      <c r="P348" s="31" t="s">
        <v>37</v>
      </c>
      <c r="Q348" s="4">
        <v>75479.7</v>
      </c>
    </row>
    <row r="349" spans="1:17" ht="21" hidden="1" x14ac:dyDescent="0.2">
      <c r="A349" t="str">
        <f t="shared" si="21"/>
        <v>2017JUN</v>
      </c>
      <c r="B349" s="5" t="s">
        <v>156</v>
      </c>
      <c r="C349" s="5" t="s">
        <v>145</v>
      </c>
      <c r="D349" s="5" t="str">
        <f t="shared" si="20"/>
        <v>2017CORRENTES</v>
      </c>
      <c r="E349" s="5" t="s">
        <v>190</v>
      </c>
      <c r="F349" s="5" t="str">
        <f t="shared" si="22"/>
        <v>2017LIQUIDADAS</v>
      </c>
      <c r="G349" s="5" t="str">
        <f t="shared" si="23"/>
        <v xml:space="preserve">LIQUIDADASFUNC DE INSTITUICOES </v>
      </c>
      <c r="H349" s="5" t="s">
        <v>32</v>
      </c>
      <c r="I349" s="6" t="s">
        <v>175</v>
      </c>
      <c r="J349" s="6" t="s">
        <v>12</v>
      </c>
      <c r="K349" s="6" t="s">
        <v>153</v>
      </c>
      <c r="L349" s="6" t="s">
        <v>13</v>
      </c>
      <c r="M349" s="6" t="s">
        <v>14</v>
      </c>
      <c r="N349" s="6" t="s">
        <v>15</v>
      </c>
      <c r="O349" s="6" t="s">
        <v>9</v>
      </c>
      <c r="P349" s="31" t="s">
        <v>38</v>
      </c>
      <c r="Q349" s="4">
        <v>211219.15</v>
      </c>
    </row>
    <row r="350" spans="1:17" ht="21" hidden="1" x14ac:dyDescent="0.2">
      <c r="A350" t="str">
        <f t="shared" si="21"/>
        <v>2017JUL</v>
      </c>
      <c r="B350" s="5" t="s">
        <v>156</v>
      </c>
      <c r="C350" s="5" t="s">
        <v>146</v>
      </c>
      <c r="D350" s="5" t="str">
        <f t="shared" si="20"/>
        <v>2017CORRENTES</v>
      </c>
      <c r="E350" s="5" t="s">
        <v>190</v>
      </c>
      <c r="F350" s="5" t="str">
        <f t="shared" si="22"/>
        <v>2017LIQUIDADAS</v>
      </c>
      <c r="G350" s="5" t="str">
        <f t="shared" si="23"/>
        <v xml:space="preserve">LIQUIDADASFUNC DE INSTITUICOES </v>
      </c>
      <c r="H350" s="5" t="s">
        <v>32</v>
      </c>
      <c r="I350" s="6" t="s">
        <v>175</v>
      </c>
      <c r="J350" s="6" t="s">
        <v>12</v>
      </c>
      <c r="K350" s="6" t="s">
        <v>153</v>
      </c>
      <c r="L350" s="6" t="s">
        <v>13</v>
      </c>
      <c r="M350" s="6" t="s">
        <v>14</v>
      </c>
      <c r="N350" s="6" t="s">
        <v>15</v>
      </c>
      <c r="O350" s="6" t="s">
        <v>9</v>
      </c>
      <c r="P350" s="31" t="s">
        <v>39</v>
      </c>
      <c r="Q350" s="4">
        <v>76740.509999999995</v>
      </c>
    </row>
    <row r="351" spans="1:17" ht="21" hidden="1" x14ac:dyDescent="0.2">
      <c r="A351" t="str">
        <f t="shared" si="21"/>
        <v>2017AGO</v>
      </c>
      <c r="B351" s="5" t="s">
        <v>156</v>
      </c>
      <c r="C351" s="5" t="s">
        <v>147</v>
      </c>
      <c r="D351" s="5" t="str">
        <f t="shared" si="20"/>
        <v>2017CORRENTES</v>
      </c>
      <c r="E351" s="5" t="s">
        <v>190</v>
      </c>
      <c r="F351" s="5" t="str">
        <f t="shared" si="22"/>
        <v>2017LIQUIDADAS</v>
      </c>
      <c r="G351" s="5" t="str">
        <f t="shared" si="23"/>
        <v xml:space="preserve">LIQUIDADASFUNC DE INSTITUICOES </v>
      </c>
      <c r="H351" s="5" t="s">
        <v>32</v>
      </c>
      <c r="I351" s="6" t="s">
        <v>175</v>
      </c>
      <c r="J351" s="6" t="s">
        <v>12</v>
      </c>
      <c r="K351" s="6" t="s">
        <v>153</v>
      </c>
      <c r="L351" s="6" t="s">
        <v>13</v>
      </c>
      <c r="M351" s="6" t="s">
        <v>14</v>
      </c>
      <c r="N351" s="6" t="s">
        <v>15</v>
      </c>
      <c r="O351" s="6" t="s">
        <v>9</v>
      </c>
      <c r="P351" s="31" t="s">
        <v>40</v>
      </c>
      <c r="Q351" s="4">
        <v>149007.91</v>
      </c>
    </row>
    <row r="352" spans="1:17" ht="21" hidden="1" x14ac:dyDescent="0.2">
      <c r="A352" t="str">
        <f t="shared" si="21"/>
        <v>2017SET</v>
      </c>
      <c r="B352" s="5" t="s">
        <v>156</v>
      </c>
      <c r="C352" s="5" t="s">
        <v>148</v>
      </c>
      <c r="D352" s="5" t="str">
        <f t="shared" si="20"/>
        <v>2017CORRENTES</v>
      </c>
      <c r="E352" s="5" t="s">
        <v>190</v>
      </c>
      <c r="F352" s="5" t="str">
        <f t="shared" si="22"/>
        <v>2017LIQUIDADAS</v>
      </c>
      <c r="G352" s="5" t="str">
        <f t="shared" si="23"/>
        <v xml:space="preserve">LIQUIDADASFUNC DE INSTITUICOES </v>
      </c>
      <c r="H352" s="5" t="s">
        <v>32</v>
      </c>
      <c r="I352" s="6" t="s">
        <v>175</v>
      </c>
      <c r="J352" s="6" t="s">
        <v>12</v>
      </c>
      <c r="K352" s="6" t="s">
        <v>153</v>
      </c>
      <c r="L352" s="6" t="s">
        <v>13</v>
      </c>
      <c r="M352" s="6" t="s">
        <v>14</v>
      </c>
      <c r="N352" s="6" t="s">
        <v>15</v>
      </c>
      <c r="O352" s="6" t="s">
        <v>9</v>
      </c>
      <c r="P352" s="31" t="s">
        <v>41</v>
      </c>
      <c r="Q352" s="4">
        <v>75539.850000000006</v>
      </c>
    </row>
    <row r="353" spans="1:17" ht="21" hidden="1" x14ac:dyDescent="0.2">
      <c r="A353" t="str">
        <f t="shared" si="21"/>
        <v>2017OUT</v>
      </c>
      <c r="B353" s="5" t="s">
        <v>156</v>
      </c>
      <c r="C353" s="5" t="s">
        <v>149</v>
      </c>
      <c r="D353" s="5" t="str">
        <f t="shared" si="20"/>
        <v>2017CORRENTES</v>
      </c>
      <c r="E353" s="5" t="s">
        <v>190</v>
      </c>
      <c r="F353" s="5" t="str">
        <f t="shared" si="22"/>
        <v>2017LIQUIDADAS</v>
      </c>
      <c r="G353" s="5" t="str">
        <f t="shared" si="23"/>
        <v xml:space="preserve">LIQUIDADASFUNC DE INSTITUICOES </v>
      </c>
      <c r="H353" s="5" t="s">
        <v>32</v>
      </c>
      <c r="I353" s="6" t="s">
        <v>175</v>
      </c>
      <c r="J353" s="6" t="s">
        <v>12</v>
      </c>
      <c r="K353" s="6" t="s">
        <v>153</v>
      </c>
      <c r="L353" s="6" t="s">
        <v>13</v>
      </c>
      <c r="M353" s="6" t="s">
        <v>14</v>
      </c>
      <c r="N353" s="6" t="s">
        <v>15</v>
      </c>
      <c r="O353" s="6" t="s">
        <v>9</v>
      </c>
      <c r="P353" s="31" t="s">
        <v>42</v>
      </c>
      <c r="Q353" s="4">
        <v>207980.95</v>
      </c>
    </row>
    <row r="354" spans="1:17" ht="21" hidden="1" x14ac:dyDescent="0.2">
      <c r="A354" t="str">
        <f t="shared" si="21"/>
        <v>2017NOV</v>
      </c>
      <c r="B354" s="5" t="s">
        <v>156</v>
      </c>
      <c r="C354" s="5" t="s">
        <v>150</v>
      </c>
      <c r="D354" s="5" t="str">
        <f t="shared" si="20"/>
        <v>2017CORRENTES</v>
      </c>
      <c r="E354" s="5" t="s">
        <v>190</v>
      </c>
      <c r="F354" s="5" t="str">
        <f t="shared" si="22"/>
        <v>2017LIQUIDADAS</v>
      </c>
      <c r="G354" s="5" t="str">
        <f t="shared" si="23"/>
        <v xml:space="preserve">LIQUIDADASFUNC DE INSTITUICOES </v>
      </c>
      <c r="H354" s="5" t="s">
        <v>32</v>
      </c>
      <c r="I354" s="6" t="s">
        <v>175</v>
      </c>
      <c r="J354" s="6" t="s">
        <v>12</v>
      </c>
      <c r="K354" s="6" t="s">
        <v>153</v>
      </c>
      <c r="L354" s="6" t="s">
        <v>13</v>
      </c>
      <c r="M354" s="6" t="s">
        <v>14</v>
      </c>
      <c r="N354" s="6" t="s">
        <v>15</v>
      </c>
      <c r="O354" s="6" t="s">
        <v>9</v>
      </c>
      <c r="P354" s="31" t="s">
        <v>43</v>
      </c>
      <c r="Q354" s="4">
        <v>388585.64</v>
      </c>
    </row>
    <row r="355" spans="1:17" ht="21" hidden="1" x14ac:dyDescent="0.2">
      <c r="A355" t="str">
        <f t="shared" si="21"/>
        <v>2017DEZ</v>
      </c>
      <c r="B355" s="5" t="s">
        <v>156</v>
      </c>
      <c r="C355" s="5" t="s">
        <v>151</v>
      </c>
      <c r="D355" s="5" t="str">
        <f t="shared" si="20"/>
        <v>2017CORRENTES</v>
      </c>
      <c r="E355" s="5" t="s">
        <v>190</v>
      </c>
      <c r="F355" s="5" t="str">
        <f t="shared" si="22"/>
        <v>2017LIQUIDADAS</v>
      </c>
      <c r="G355" s="5" t="str">
        <f t="shared" si="23"/>
        <v xml:space="preserve">LIQUIDADASFUNC DE INSTITUICOES </v>
      </c>
      <c r="H355" s="5" t="s">
        <v>32</v>
      </c>
      <c r="I355" s="6" t="s">
        <v>175</v>
      </c>
      <c r="J355" s="6" t="s">
        <v>12</v>
      </c>
      <c r="K355" s="6" t="s">
        <v>153</v>
      </c>
      <c r="L355" s="6" t="s">
        <v>13</v>
      </c>
      <c r="M355" s="6" t="s">
        <v>14</v>
      </c>
      <c r="N355" s="6" t="s">
        <v>15</v>
      </c>
      <c r="O355" s="6" t="s">
        <v>9</v>
      </c>
      <c r="P355" s="31" t="s">
        <v>44</v>
      </c>
      <c r="Q355" s="4">
        <v>360887.55</v>
      </c>
    </row>
    <row r="356" spans="1:17" ht="21" hidden="1" x14ac:dyDescent="0.2">
      <c r="A356" t="str">
        <f t="shared" si="21"/>
        <v>2017000</v>
      </c>
      <c r="B356" s="5" t="s">
        <v>156</v>
      </c>
      <c r="C356" s="5" t="s">
        <v>152</v>
      </c>
      <c r="D356" s="5" t="str">
        <f t="shared" si="20"/>
        <v>2017CORRENTES</v>
      </c>
      <c r="E356" s="5" t="s">
        <v>189</v>
      </c>
      <c r="F356" s="5" t="str">
        <f t="shared" si="22"/>
        <v>2017RAP</v>
      </c>
      <c r="G356" s="5" t="str">
        <f t="shared" si="23"/>
        <v xml:space="preserve">RAPFUNC DE INSTITUICOES </v>
      </c>
      <c r="H356" s="5" t="s">
        <v>32</v>
      </c>
      <c r="I356" s="6" t="s">
        <v>175</v>
      </c>
      <c r="J356" s="6" t="s">
        <v>12</v>
      </c>
      <c r="K356" s="6" t="s">
        <v>153</v>
      </c>
      <c r="L356" s="6" t="s">
        <v>6</v>
      </c>
      <c r="M356" s="6" t="s">
        <v>7</v>
      </c>
      <c r="N356" s="6" t="s">
        <v>8</v>
      </c>
      <c r="O356" s="6" t="s">
        <v>9</v>
      </c>
      <c r="P356" s="31" t="s">
        <v>17</v>
      </c>
      <c r="Q356" s="4">
        <v>375626.88</v>
      </c>
    </row>
    <row r="357" spans="1:17" ht="21" hidden="1" x14ac:dyDescent="0.2">
      <c r="A357" t="str">
        <f t="shared" si="21"/>
        <v>2017OUT</v>
      </c>
      <c r="B357" s="5" t="s">
        <v>156</v>
      </c>
      <c r="C357" s="5" t="s">
        <v>149</v>
      </c>
      <c r="D357" s="5" t="str">
        <f t="shared" si="20"/>
        <v>2017CAPITAL</v>
      </c>
      <c r="E357" s="5" t="s">
        <v>190</v>
      </c>
      <c r="F357" s="5" t="str">
        <f t="shared" si="22"/>
        <v>2017LIQUIDADAS</v>
      </c>
      <c r="G357" s="5" t="str">
        <f t="shared" si="23"/>
        <v xml:space="preserve">LIQUIDADASFUNC DE INSTITUICOES </v>
      </c>
      <c r="H357" s="5" t="s">
        <v>32</v>
      </c>
      <c r="I357" s="6" t="s">
        <v>175</v>
      </c>
      <c r="J357" s="6" t="s">
        <v>19</v>
      </c>
      <c r="K357" s="6" t="s">
        <v>154</v>
      </c>
      <c r="L357" s="6" t="s">
        <v>13</v>
      </c>
      <c r="M357" s="6" t="s">
        <v>14</v>
      </c>
      <c r="N357" s="6" t="s">
        <v>15</v>
      </c>
      <c r="O357" s="6" t="s">
        <v>9</v>
      </c>
      <c r="P357" s="31" t="s">
        <v>42</v>
      </c>
      <c r="Q357" s="4">
        <v>4199.6499999999996</v>
      </c>
    </row>
    <row r="358" spans="1:17" ht="21" hidden="1" x14ac:dyDescent="0.2">
      <c r="A358" t="str">
        <f t="shared" si="21"/>
        <v>2017NOV</v>
      </c>
      <c r="B358" s="5" t="s">
        <v>156</v>
      </c>
      <c r="C358" s="5" t="s">
        <v>150</v>
      </c>
      <c r="D358" s="5" t="str">
        <f t="shared" si="20"/>
        <v>2017CAPITAL</v>
      </c>
      <c r="E358" s="5" t="s">
        <v>190</v>
      </c>
      <c r="F358" s="5" t="str">
        <f t="shared" si="22"/>
        <v>2017LIQUIDADAS</v>
      </c>
      <c r="G358" s="5" t="str">
        <f t="shared" si="23"/>
        <v xml:space="preserve">LIQUIDADASFUNC DE INSTITUICOES </v>
      </c>
      <c r="H358" s="5" t="s">
        <v>32</v>
      </c>
      <c r="I358" s="6" t="s">
        <v>175</v>
      </c>
      <c r="J358" s="6" t="s">
        <v>19</v>
      </c>
      <c r="K358" s="6" t="s">
        <v>154</v>
      </c>
      <c r="L358" s="6" t="s">
        <v>13</v>
      </c>
      <c r="M358" s="6" t="s">
        <v>14</v>
      </c>
      <c r="N358" s="6" t="s">
        <v>15</v>
      </c>
      <c r="O358" s="6" t="s">
        <v>9</v>
      </c>
      <c r="P358" s="31" t="s">
        <v>43</v>
      </c>
      <c r="Q358" s="4">
        <v>1899.45</v>
      </c>
    </row>
    <row r="359" spans="1:17" ht="21" hidden="1" x14ac:dyDescent="0.2">
      <c r="A359" t="str">
        <f t="shared" si="21"/>
        <v>2017000</v>
      </c>
      <c r="B359" s="5" t="s">
        <v>156</v>
      </c>
      <c r="C359" s="5" t="s">
        <v>152</v>
      </c>
      <c r="D359" s="5" t="str">
        <f t="shared" si="20"/>
        <v>2017CAPITAL</v>
      </c>
      <c r="E359" s="5" t="s">
        <v>189</v>
      </c>
      <c r="F359" s="5" t="str">
        <f t="shared" si="22"/>
        <v>2017RAP</v>
      </c>
      <c r="G359" s="5" t="str">
        <f t="shared" si="23"/>
        <v xml:space="preserve">RAPFUNC DE INSTITUICOES </v>
      </c>
      <c r="H359" s="5" t="s">
        <v>32</v>
      </c>
      <c r="I359" s="6" t="s">
        <v>175</v>
      </c>
      <c r="J359" s="6" t="s">
        <v>19</v>
      </c>
      <c r="K359" s="6" t="s">
        <v>154</v>
      </c>
      <c r="L359" s="6" t="s">
        <v>6</v>
      </c>
      <c r="M359" s="6" t="s">
        <v>7</v>
      </c>
      <c r="N359" s="6" t="s">
        <v>8</v>
      </c>
      <c r="O359" s="6" t="s">
        <v>9</v>
      </c>
      <c r="P359" s="31" t="s">
        <v>17</v>
      </c>
      <c r="Q359" s="4">
        <v>88931.46</v>
      </c>
    </row>
    <row r="360" spans="1:17" ht="21" hidden="1" x14ac:dyDescent="0.2">
      <c r="A360" t="str">
        <f t="shared" si="21"/>
        <v>2017JAN</v>
      </c>
      <c r="B360" s="5" t="s">
        <v>156</v>
      </c>
      <c r="C360" s="5" t="s">
        <v>140</v>
      </c>
      <c r="D360" s="5" t="str">
        <f t="shared" si="20"/>
        <v>2017CORRENTES</v>
      </c>
      <c r="E360" s="5" t="s">
        <v>190</v>
      </c>
      <c r="F360" s="5" t="str">
        <f t="shared" si="22"/>
        <v>2017LIQUIDADAS</v>
      </c>
      <c r="G360" s="5" t="str">
        <f t="shared" si="23"/>
        <v xml:space="preserve">LIQUIDADASASSISTENCIA </v>
      </c>
      <c r="H360" s="5" t="s">
        <v>121</v>
      </c>
      <c r="I360" s="6" t="s">
        <v>136</v>
      </c>
      <c r="J360" s="6" t="s">
        <v>12</v>
      </c>
      <c r="K360" s="6" t="s">
        <v>153</v>
      </c>
      <c r="L360" s="6" t="s">
        <v>13</v>
      </c>
      <c r="M360" s="6" t="s">
        <v>14</v>
      </c>
      <c r="N360" s="6" t="s">
        <v>15</v>
      </c>
      <c r="O360" s="6" t="s">
        <v>9</v>
      </c>
      <c r="P360" s="31" t="s">
        <v>33</v>
      </c>
      <c r="Q360" s="4">
        <v>13355.8</v>
      </c>
    </row>
    <row r="361" spans="1:17" ht="21" hidden="1" x14ac:dyDescent="0.2">
      <c r="A361" t="str">
        <f t="shared" si="21"/>
        <v>2017FEV</v>
      </c>
      <c r="B361" s="5" t="s">
        <v>156</v>
      </c>
      <c r="C361" s="5" t="s">
        <v>141</v>
      </c>
      <c r="D361" s="5" t="str">
        <f t="shared" si="20"/>
        <v>2017CORRENTES</v>
      </c>
      <c r="E361" s="5" t="s">
        <v>190</v>
      </c>
      <c r="F361" s="5" t="str">
        <f t="shared" si="22"/>
        <v>2017LIQUIDADAS</v>
      </c>
      <c r="G361" s="5" t="str">
        <f t="shared" si="23"/>
        <v xml:space="preserve">LIQUIDADASASSISTENCIA </v>
      </c>
      <c r="H361" s="5" t="s">
        <v>121</v>
      </c>
      <c r="I361" s="6" t="s">
        <v>136</v>
      </c>
      <c r="J361" s="6" t="s">
        <v>12</v>
      </c>
      <c r="K361" s="6" t="s">
        <v>153</v>
      </c>
      <c r="L361" s="6" t="s">
        <v>13</v>
      </c>
      <c r="M361" s="6" t="s">
        <v>14</v>
      </c>
      <c r="N361" s="6" t="s">
        <v>15</v>
      </c>
      <c r="O361" s="6" t="s">
        <v>9</v>
      </c>
      <c r="P361" s="31" t="s">
        <v>34</v>
      </c>
      <c r="Q361" s="4">
        <v>16671.55</v>
      </c>
    </row>
    <row r="362" spans="1:17" ht="21" hidden="1" x14ac:dyDescent="0.2">
      <c r="A362" t="str">
        <f t="shared" si="21"/>
        <v>2017MAR</v>
      </c>
      <c r="B362" s="5" t="s">
        <v>156</v>
      </c>
      <c r="C362" s="5" t="s">
        <v>142</v>
      </c>
      <c r="D362" s="5" t="str">
        <f t="shared" si="20"/>
        <v>2017CORRENTES</v>
      </c>
      <c r="E362" s="5" t="s">
        <v>190</v>
      </c>
      <c r="F362" s="5" t="str">
        <f t="shared" si="22"/>
        <v>2017LIQUIDADAS</v>
      </c>
      <c r="G362" s="5" t="str">
        <f t="shared" si="23"/>
        <v xml:space="preserve">LIQUIDADASASSISTENCIA </v>
      </c>
      <c r="H362" s="5" t="s">
        <v>121</v>
      </c>
      <c r="I362" s="6" t="s">
        <v>136</v>
      </c>
      <c r="J362" s="6" t="s">
        <v>12</v>
      </c>
      <c r="K362" s="6" t="s">
        <v>153</v>
      </c>
      <c r="L362" s="6" t="s">
        <v>13</v>
      </c>
      <c r="M362" s="6" t="s">
        <v>14</v>
      </c>
      <c r="N362" s="6" t="s">
        <v>15</v>
      </c>
      <c r="O362" s="6" t="s">
        <v>9</v>
      </c>
      <c r="P362" s="31" t="s">
        <v>35</v>
      </c>
      <c r="Q362" s="4">
        <v>28123.3</v>
      </c>
    </row>
    <row r="363" spans="1:17" ht="21" hidden="1" x14ac:dyDescent="0.2">
      <c r="A363" t="str">
        <f t="shared" si="21"/>
        <v>2017ABR</v>
      </c>
      <c r="B363" s="5" t="s">
        <v>156</v>
      </c>
      <c r="C363" s="5" t="s">
        <v>143</v>
      </c>
      <c r="D363" s="5" t="str">
        <f t="shared" si="20"/>
        <v>2017CORRENTES</v>
      </c>
      <c r="E363" s="5" t="s">
        <v>190</v>
      </c>
      <c r="F363" s="5" t="str">
        <f t="shared" si="22"/>
        <v>2017LIQUIDADAS</v>
      </c>
      <c r="G363" s="5" t="str">
        <f t="shared" si="23"/>
        <v xml:space="preserve">LIQUIDADASASSISTENCIA </v>
      </c>
      <c r="H363" s="5" t="s">
        <v>121</v>
      </c>
      <c r="I363" s="6" t="s">
        <v>136</v>
      </c>
      <c r="J363" s="6" t="s">
        <v>12</v>
      </c>
      <c r="K363" s="6" t="s">
        <v>153</v>
      </c>
      <c r="L363" s="6" t="s">
        <v>13</v>
      </c>
      <c r="M363" s="6" t="s">
        <v>14</v>
      </c>
      <c r="N363" s="6" t="s">
        <v>15</v>
      </c>
      <c r="O363" s="6" t="s">
        <v>9</v>
      </c>
      <c r="P363" s="31" t="s">
        <v>36</v>
      </c>
      <c r="Q363" s="4">
        <v>23334.86</v>
      </c>
    </row>
    <row r="364" spans="1:17" ht="21" hidden="1" x14ac:dyDescent="0.2">
      <c r="A364" t="str">
        <f t="shared" si="21"/>
        <v>2017MAI</v>
      </c>
      <c r="B364" s="5" t="s">
        <v>156</v>
      </c>
      <c r="C364" s="5" t="s">
        <v>144</v>
      </c>
      <c r="D364" s="5" t="str">
        <f t="shared" si="20"/>
        <v>2017CORRENTES</v>
      </c>
      <c r="E364" s="5" t="s">
        <v>190</v>
      </c>
      <c r="F364" s="5" t="str">
        <f t="shared" si="22"/>
        <v>2017LIQUIDADAS</v>
      </c>
      <c r="G364" s="5" t="str">
        <f t="shared" si="23"/>
        <v xml:space="preserve">LIQUIDADASASSISTENCIA </v>
      </c>
      <c r="H364" s="5" t="s">
        <v>121</v>
      </c>
      <c r="I364" s="6" t="s">
        <v>136</v>
      </c>
      <c r="J364" s="6" t="s">
        <v>12</v>
      </c>
      <c r="K364" s="6" t="s">
        <v>153</v>
      </c>
      <c r="L364" s="6" t="s">
        <v>13</v>
      </c>
      <c r="M364" s="6" t="s">
        <v>14</v>
      </c>
      <c r="N364" s="6" t="s">
        <v>15</v>
      </c>
      <c r="O364" s="6" t="s">
        <v>9</v>
      </c>
      <c r="P364" s="31" t="s">
        <v>37</v>
      </c>
      <c r="Q364" s="4">
        <v>11026.6</v>
      </c>
    </row>
    <row r="365" spans="1:17" ht="21" hidden="1" x14ac:dyDescent="0.2">
      <c r="A365" t="str">
        <f t="shared" si="21"/>
        <v>2017JUN</v>
      </c>
      <c r="B365" s="5" t="s">
        <v>156</v>
      </c>
      <c r="C365" s="5" t="s">
        <v>145</v>
      </c>
      <c r="D365" s="5" t="str">
        <f t="shared" si="20"/>
        <v>2017CORRENTES</v>
      </c>
      <c r="E365" s="5" t="s">
        <v>190</v>
      </c>
      <c r="F365" s="5" t="str">
        <f t="shared" si="22"/>
        <v>2017LIQUIDADAS</v>
      </c>
      <c r="G365" s="5" t="str">
        <f t="shared" si="23"/>
        <v xml:space="preserve">LIQUIDADASASSISTENCIA </v>
      </c>
      <c r="H365" s="5" t="s">
        <v>121</v>
      </c>
      <c r="I365" s="6" t="s">
        <v>136</v>
      </c>
      <c r="J365" s="6" t="s">
        <v>12</v>
      </c>
      <c r="K365" s="6" t="s">
        <v>153</v>
      </c>
      <c r="L365" s="6" t="s">
        <v>13</v>
      </c>
      <c r="M365" s="6" t="s">
        <v>14</v>
      </c>
      <c r="N365" s="6" t="s">
        <v>15</v>
      </c>
      <c r="O365" s="6" t="s">
        <v>9</v>
      </c>
      <c r="P365" s="31" t="s">
        <v>38</v>
      </c>
      <c r="Q365" s="4">
        <v>12015.8</v>
      </c>
    </row>
    <row r="366" spans="1:17" ht="21" hidden="1" x14ac:dyDescent="0.2">
      <c r="A366" t="str">
        <f t="shared" si="21"/>
        <v>2017JUL</v>
      </c>
      <c r="B366" s="5" t="s">
        <v>156</v>
      </c>
      <c r="C366" s="5" t="s">
        <v>146</v>
      </c>
      <c r="D366" s="5" t="str">
        <f t="shared" si="20"/>
        <v>2017CORRENTES</v>
      </c>
      <c r="E366" s="5" t="s">
        <v>190</v>
      </c>
      <c r="F366" s="5" t="str">
        <f t="shared" si="22"/>
        <v>2017LIQUIDADAS</v>
      </c>
      <c r="G366" s="5" t="str">
        <f t="shared" si="23"/>
        <v xml:space="preserve">LIQUIDADASASSISTENCIA </v>
      </c>
      <c r="H366" s="5" t="s">
        <v>121</v>
      </c>
      <c r="I366" s="6" t="s">
        <v>136</v>
      </c>
      <c r="J366" s="6" t="s">
        <v>12</v>
      </c>
      <c r="K366" s="6" t="s">
        <v>153</v>
      </c>
      <c r="L366" s="6" t="s">
        <v>13</v>
      </c>
      <c r="M366" s="6" t="s">
        <v>14</v>
      </c>
      <c r="N366" s="6" t="s">
        <v>15</v>
      </c>
      <c r="O366" s="6" t="s">
        <v>9</v>
      </c>
      <c r="P366" s="31" t="s">
        <v>39</v>
      </c>
      <c r="Q366" s="4">
        <v>26157.75</v>
      </c>
    </row>
    <row r="367" spans="1:17" ht="21" hidden="1" x14ac:dyDescent="0.2">
      <c r="A367" t="str">
        <f t="shared" si="21"/>
        <v>2017AGO</v>
      </c>
      <c r="B367" s="5" t="s">
        <v>156</v>
      </c>
      <c r="C367" s="5" t="s">
        <v>147</v>
      </c>
      <c r="D367" s="5" t="str">
        <f t="shared" si="20"/>
        <v>2017CORRENTES</v>
      </c>
      <c r="E367" s="5" t="s">
        <v>190</v>
      </c>
      <c r="F367" s="5" t="str">
        <f t="shared" si="22"/>
        <v>2017LIQUIDADAS</v>
      </c>
      <c r="G367" s="5" t="str">
        <f t="shared" si="23"/>
        <v xml:space="preserve">LIQUIDADASASSISTENCIA </v>
      </c>
      <c r="H367" s="5" t="s">
        <v>121</v>
      </c>
      <c r="I367" s="6" t="s">
        <v>136</v>
      </c>
      <c r="J367" s="6" t="s">
        <v>12</v>
      </c>
      <c r="K367" s="6" t="s">
        <v>153</v>
      </c>
      <c r="L367" s="6" t="s">
        <v>13</v>
      </c>
      <c r="M367" s="6" t="s">
        <v>14</v>
      </c>
      <c r="N367" s="6" t="s">
        <v>15</v>
      </c>
      <c r="O367" s="6" t="s">
        <v>9</v>
      </c>
      <c r="P367" s="31" t="s">
        <v>40</v>
      </c>
      <c r="Q367" s="4">
        <v>20024.75</v>
      </c>
    </row>
    <row r="368" spans="1:17" ht="21" hidden="1" x14ac:dyDescent="0.2">
      <c r="A368" t="str">
        <f t="shared" si="21"/>
        <v>2017SET</v>
      </c>
      <c r="B368" s="5" t="s">
        <v>156</v>
      </c>
      <c r="C368" s="5" t="s">
        <v>148</v>
      </c>
      <c r="D368" s="5" t="str">
        <f t="shared" si="20"/>
        <v>2017CORRENTES</v>
      </c>
      <c r="E368" s="5" t="s">
        <v>190</v>
      </c>
      <c r="F368" s="5" t="str">
        <f t="shared" si="22"/>
        <v>2017LIQUIDADAS</v>
      </c>
      <c r="G368" s="5" t="str">
        <f t="shared" si="23"/>
        <v xml:space="preserve">LIQUIDADASASSISTENCIA </v>
      </c>
      <c r="H368" s="5" t="s">
        <v>121</v>
      </c>
      <c r="I368" s="6" t="s">
        <v>136</v>
      </c>
      <c r="J368" s="6" t="s">
        <v>12</v>
      </c>
      <c r="K368" s="6" t="s">
        <v>153</v>
      </c>
      <c r="L368" s="6" t="s">
        <v>13</v>
      </c>
      <c r="M368" s="6" t="s">
        <v>14</v>
      </c>
      <c r="N368" s="6" t="s">
        <v>15</v>
      </c>
      <c r="O368" s="6" t="s">
        <v>9</v>
      </c>
      <c r="P368" s="31" t="s">
        <v>41</v>
      </c>
      <c r="Q368" s="4">
        <v>26212.35</v>
      </c>
    </row>
    <row r="369" spans="1:17" ht="21" hidden="1" x14ac:dyDescent="0.2">
      <c r="A369" t="str">
        <f t="shared" si="21"/>
        <v>2017OUT</v>
      </c>
      <c r="B369" s="5" t="s">
        <v>156</v>
      </c>
      <c r="C369" s="5" t="s">
        <v>149</v>
      </c>
      <c r="D369" s="5" t="str">
        <f t="shared" si="20"/>
        <v>2017CORRENTES</v>
      </c>
      <c r="E369" s="5" t="s">
        <v>190</v>
      </c>
      <c r="F369" s="5" t="str">
        <f t="shared" si="22"/>
        <v>2017LIQUIDADAS</v>
      </c>
      <c r="G369" s="5" t="str">
        <f t="shared" si="23"/>
        <v xml:space="preserve">LIQUIDADASASSISTENCIA </v>
      </c>
      <c r="H369" s="5" t="s">
        <v>121</v>
      </c>
      <c r="I369" s="6" t="s">
        <v>136</v>
      </c>
      <c r="J369" s="6" t="s">
        <v>12</v>
      </c>
      <c r="K369" s="6" t="s">
        <v>153</v>
      </c>
      <c r="L369" s="6" t="s">
        <v>13</v>
      </c>
      <c r="M369" s="6" t="s">
        <v>14</v>
      </c>
      <c r="N369" s="6" t="s">
        <v>15</v>
      </c>
      <c r="O369" s="6" t="s">
        <v>9</v>
      </c>
      <c r="P369" s="31" t="s">
        <v>42</v>
      </c>
      <c r="Q369" s="4">
        <v>26336.36</v>
      </c>
    </row>
    <row r="370" spans="1:17" ht="21" hidden="1" x14ac:dyDescent="0.2">
      <c r="A370" t="str">
        <f t="shared" si="21"/>
        <v>2017NOV</v>
      </c>
      <c r="B370" s="5" t="s">
        <v>156</v>
      </c>
      <c r="C370" s="5" t="s">
        <v>150</v>
      </c>
      <c r="D370" s="5" t="str">
        <f t="shared" si="20"/>
        <v>2017CORRENTES</v>
      </c>
      <c r="E370" s="5" t="s">
        <v>190</v>
      </c>
      <c r="F370" s="5" t="str">
        <f t="shared" si="22"/>
        <v>2017LIQUIDADAS</v>
      </c>
      <c r="G370" s="5" t="str">
        <f t="shared" si="23"/>
        <v xml:space="preserve">LIQUIDADASASSISTENCIA </v>
      </c>
      <c r="H370" s="5" t="s">
        <v>121</v>
      </c>
      <c r="I370" s="6" t="s">
        <v>136</v>
      </c>
      <c r="J370" s="6" t="s">
        <v>12</v>
      </c>
      <c r="K370" s="6" t="s">
        <v>153</v>
      </c>
      <c r="L370" s="6" t="s">
        <v>13</v>
      </c>
      <c r="M370" s="6" t="s">
        <v>14</v>
      </c>
      <c r="N370" s="6" t="s">
        <v>15</v>
      </c>
      <c r="O370" s="6" t="s">
        <v>9</v>
      </c>
      <c r="P370" s="31" t="s">
        <v>43</v>
      </c>
      <c r="Q370" s="4">
        <v>16565.79</v>
      </c>
    </row>
    <row r="371" spans="1:17" ht="21" hidden="1" x14ac:dyDescent="0.2">
      <c r="A371" t="str">
        <f t="shared" si="21"/>
        <v>2017DEZ</v>
      </c>
      <c r="B371" s="5" t="s">
        <v>156</v>
      </c>
      <c r="C371" s="5" t="s">
        <v>151</v>
      </c>
      <c r="D371" s="5" t="str">
        <f t="shared" si="20"/>
        <v>2017CORRENTES</v>
      </c>
      <c r="E371" s="5" t="s">
        <v>190</v>
      </c>
      <c r="F371" s="5" t="str">
        <f t="shared" si="22"/>
        <v>2017LIQUIDADAS</v>
      </c>
      <c r="G371" s="5" t="str">
        <f t="shared" si="23"/>
        <v xml:space="preserve">LIQUIDADASASSISTENCIA </v>
      </c>
      <c r="H371" s="5" t="s">
        <v>121</v>
      </c>
      <c r="I371" s="6" t="s">
        <v>136</v>
      </c>
      <c r="J371" s="6" t="s">
        <v>12</v>
      </c>
      <c r="K371" s="6" t="s">
        <v>153</v>
      </c>
      <c r="L371" s="6" t="s">
        <v>13</v>
      </c>
      <c r="M371" s="6" t="s">
        <v>14</v>
      </c>
      <c r="N371" s="6" t="s">
        <v>15</v>
      </c>
      <c r="O371" s="6" t="s">
        <v>9</v>
      </c>
      <c r="P371" s="31" t="s">
        <v>44</v>
      </c>
      <c r="Q371" s="4">
        <v>20293.02</v>
      </c>
    </row>
    <row r="372" spans="1:17" hidden="1" x14ac:dyDescent="0.2">
      <c r="A372" t="str">
        <f t="shared" si="21"/>
        <v>2017000</v>
      </c>
      <c r="B372" s="5" t="s">
        <v>156</v>
      </c>
      <c r="C372" s="5" t="s">
        <v>152</v>
      </c>
      <c r="D372" s="5" t="str">
        <f t="shared" si="20"/>
        <v>2017CORRENTES</v>
      </c>
      <c r="E372" s="5" t="s">
        <v>189</v>
      </c>
      <c r="F372" s="5" t="str">
        <f t="shared" si="22"/>
        <v>2017RAP</v>
      </c>
      <c r="G372" s="5" t="str">
        <f t="shared" si="23"/>
        <v xml:space="preserve">RAPASSISTENCIA </v>
      </c>
      <c r="H372" s="5" t="s">
        <v>121</v>
      </c>
      <c r="I372" s="6" t="s">
        <v>136</v>
      </c>
      <c r="J372" s="6" t="s">
        <v>12</v>
      </c>
      <c r="K372" s="6" t="s">
        <v>153</v>
      </c>
      <c r="L372" s="6" t="s">
        <v>6</v>
      </c>
      <c r="M372" s="6" t="s">
        <v>7</v>
      </c>
      <c r="N372" s="6" t="s">
        <v>8</v>
      </c>
      <c r="O372" s="6" t="s">
        <v>9</v>
      </c>
      <c r="P372" s="31" t="s">
        <v>17</v>
      </c>
      <c r="Q372" s="4">
        <v>233092.28</v>
      </c>
    </row>
    <row r="373" spans="1:17" ht="21" hidden="1" x14ac:dyDescent="0.2">
      <c r="A373" t="str">
        <f t="shared" si="21"/>
        <v>2017MAR</v>
      </c>
      <c r="B373" s="5" t="s">
        <v>156</v>
      </c>
      <c r="C373" s="5" t="s">
        <v>142</v>
      </c>
      <c r="D373" s="5" t="str">
        <f t="shared" si="20"/>
        <v>2017CORRENTES</v>
      </c>
      <c r="E373" s="5" t="s">
        <v>190</v>
      </c>
      <c r="F373" s="5" t="str">
        <f t="shared" si="22"/>
        <v>2017LIQUIDADAS</v>
      </c>
      <c r="G373" s="5" t="str">
        <f t="shared" si="23"/>
        <v xml:space="preserve">LIQUIDADASCAPACITACAO </v>
      </c>
      <c r="H373" s="5" t="s">
        <v>122</v>
      </c>
      <c r="I373" s="6" t="s">
        <v>134</v>
      </c>
      <c r="J373" s="6" t="s">
        <v>12</v>
      </c>
      <c r="K373" s="6" t="s">
        <v>153</v>
      </c>
      <c r="L373" s="6" t="s">
        <v>13</v>
      </c>
      <c r="M373" s="6" t="s">
        <v>14</v>
      </c>
      <c r="N373" s="6" t="s">
        <v>15</v>
      </c>
      <c r="O373" s="6" t="s">
        <v>9</v>
      </c>
      <c r="P373" s="31" t="s">
        <v>35</v>
      </c>
      <c r="Q373" s="4">
        <v>4885.1400000000003</v>
      </c>
    </row>
    <row r="374" spans="1:17" ht="21" hidden="1" x14ac:dyDescent="0.2">
      <c r="A374" t="str">
        <f t="shared" si="21"/>
        <v>2017ABR</v>
      </c>
      <c r="B374" s="5" t="s">
        <v>156</v>
      </c>
      <c r="C374" s="5" t="s">
        <v>143</v>
      </c>
      <c r="D374" s="5" t="str">
        <f t="shared" si="20"/>
        <v>2017CORRENTES</v>
      </c>
      <c r="E374" s="5" t="s">
        <v>190</v>
      </c>
      <c r="F374" s="5" t="str">
        <f t="shared" si="22"/>
        <v>2017LIQUIDADAS</v>
      </c>
      <c r="G374" s="5" t="str">
        <f t="shared" si="23"/>
        <v xml:space="preserve">LIQUIDADASCAPACITACAO </v>
      </c>
      <c r="H374" s="5" t="s">
        <v>122</v>
      </c>
      <c r="I374" s="6" t="s">
        <v>134</v>
      </c>
      <c r="J374" s="6" t="s">
        <v>12</v>
      </c>
      <c r="K374" s="6" t="s">
        <v>153</v>
      </c>
      <c r="L374" s="6" t="s">
        <v>13</v>
      </c>
      <c r="M374" s="6" t="s">
        <v>14</v>
      </c>
      <c r="N374" s="6" t="s">
        <v>15</v>
      </c>
      <c r="O374" s="6" t="s">
        <v>9</v>
      </c>
      <c r="P374" s="31" t="s">
        <v>36</v>
      </c>
      <c r="Q374" s="4">
        <v>1110.1400000000001</v>
      </c>
    </row>
    <row r="375" spans="1:17" ht="21" hidden="1" x14ac:dyDescent="0.2">
      <c r="A375" t="str">
        <f t="shared" si="21"/>
        <v>2017MAI</v>
      </c>
      <c r="B375" s="5" t="s">
        <v>156</v>
      </c>
      <c r="C375" s="5" t="s">
        <v>144</v>
      </c>
      <c r="D375" s="5" t="str">
        <f t="shared" si="20"/>
        <v>2017CORRENTES</v>
      </c>
      <c r="E375" s="5" t="s">
        <v>190</v>
      </c>
      <c r="F375" s="5" t="str">
        <f t="shared" si="22"/>
        <v>2017LIQUIDADAS</v>
      </c>
      <c r="G375" s="5" t="str">
        <f t="shared" si="23"/>
        <v xml:space="preserve">LIQUIDADASCAPACITACAO </v>
      </c>
      <c r="H375" s="5" t="s">
        <v>122</v>
      </c>
      <c r="I375" s="6" t="s">
        <v>134</v>
      </c>
      <c r="J375" s="6" t="s">
        <v>12</v>
      </c>
      <c r="K375" s="6" t="s">
        <v>153</v>
      </c>
      <c r="L375" s="6" t="s">
        <v>13</v>
      </c>
      <c r="M375" s="6" t="s">
        <v>14</v>
      </c>
      <c r="N375" s="6" t="s">
        <v>15</v>
      </c>
      <c r="O375" s="6" t="s">
        <v>9</v>
      </c>
      <c r="P375" s="31" t="s">
        <v>37</v>
      </c>
      <c r="Q375" s="4">
        <v>1030.07</v>
      </c>
    </row>
    <row r="376" spans="1:17" ht="21" hidden="1" x14ac:dyDescent="0.2">
      <c r="A376" t="str">
        <f t="shared" si="21"/>
        <v>2017JUN</v>
      </c>
      <c r="B376" s="5" t="s">
        <v>156</v>
      </c>
      <c r="C376" s="5" t="s">
        <v>145</v>
      </c>
      <c r="D376" s="5" t="str">
        <f t="shared" si="20"/>
        <v>2017CORRENTES</v>
      </c>
      <c r="E376" s="5" t="s">
        <v>190</v>
      </c>
      <c r="F376" s="5" t="str">
        <f t="shared" si="22"/>
        <v>2017LIQUIDADAS</v>
      </c>
      <c r="G376" s="5" t="str">
        <f t="shared" si="23"/>
        <v xml:space="preserve">LIQUIDADASCAPACITACAO </v>
      </c>
      <c r="H376" s="5" t="s">
        <v>122</v>
      </c>
      <c r="I376" s="6" t="s">
        <v>134</v>
      </c>
      <c r="J376" s="6" t="s">
        <v>12</v>
      </c>
      <c r="K376" s="6" t="s">
        <v>153</v>
      </c>
      <c r="L376" s="6" t="s">
        <v>13</v>
      </c>
      <c r="M376" s="6" t="s">
        <v>14</v>
      </c>
      <c r="N376" s="6" t="s">
        <v>15</v>
      </c>
      <c r="O376" s="6" t="s">
        <v>9</v>
      </c>
      <c r="P376" s="31" t="s">
        <v>38</v>
      </c>
      <c r="Q376" s="4">
        <v>1505.07</v>
      </c>
    </row>
    <row r="377" spans="1:17" ht="21" hidden="1" x14ac:dyDescent="0.2">
      <c r="A377" t="str">
        <f t="shared" si="21"/>
        <v>2017JUL</v>
      </c>
      <c r="B377" s="5" t="s">
        <v>156</v>
      </c>
      <c r="C377" s="5" t="s">
        <v>146</v>
      </c>
      <c r="D377" s="5" t="str">
        <f t="shared" si="20"/>
        <v>2017CORRENTES</v>
      </c>
      <c r="E377" s="5" t="s">
        <v>190</v>
      </c>
      <c r="F377" s="5" t="str">
        <f t="shared" si="22"/>
        <v>2017LIQUIDADAS</v>
      </c>
      <c r="G377" s="5" t="str">
        <f t="shared" si="23"/>
        <v xml:space="preserve">LIQUIDADASCAPACITACAO </v>
      </c>
      <c r="H377" s="5" t="s">
        <v>122</v>
      </c>
      <c r="I377" s="6" t="s">
        <v>134</v>
      </c>
      <c r="J377" s="6" t="s">
        <v>12</v>
      </c>
      <c r="K377" s="6" t="s">
        <v>153</v>
      </c>
      <c r="L377" s="6" t="s">
        <v>13</v>
      </c>
      <c r="M377" s="6" t="s">
        <v>14</v>
      </c>
      <c r="N377" s="6" t="s">
        <v>15</v>
      </c>
      <c r="O377" s="6" t="s">
        <v>9</v>
      </c>
      <c r="P377" s="31" t="s">
        <v>39</v>
      </c>
      <c r="Q377" s="4">
        <v>4464.1099999999997</v>
      </c>
    </row>
    <row r="378" spans="1:17" ht="21" hidden="1" x14ac:dyDescent="0.2">
      <c r="A378" t="str">
        <f t="shared" si="21"/>
        <v>2017AGO</v>
      </c>
      <c r="B378" s="5" t="s">
        <v>156</v>
      </c>
      <c r="C378" s="5" t="s">
        <v>147</v>
      </c>
      <c r="D378" s="5" t="str">
        <f t="shared" si="20"/>
        <v>2017CORRENTES</v>
      </c>
      <c r="E378" s="5" t="s">
        <v>190</v>
      </c>
      <c r="F378" s="5" t="str">
        <f t="shared" si="22"/>
        <v>2017LIQUIDADAS</v>
      </c>
      <c r="G378" s="5" t="str">
        <f t="shared" si="23"/>
        <v xml:space="preserve">LIQUIDADASCAPACITACAO </v>
      </c>
      <c r="H378" s="5" t="s">
        <v>122</v>
      </c>
      <c r="I378" s="6" t="s">
        <v>134</v>
      </c>
      <c r="J378" s="6" t="s">
        <v>12</v>
      </c>
      <c r="K378" s="6" t="s">
        <v>153</v>
      </c>
      <c r="L378" s="6" t="s">
        <v>13</v>
      </c>
      <c r="M378" s="6" t="s">
        <v>14</v>
      </c>
      <c r="N378" s="6" t="s">
        <v>15</v>
      </c>
      <c r="O378" s="6" t="s">
        <v>9</v>
      </c>
      <c r="P378" s="31" t="s">
        <v>40</v>
      </c>
      <c r="Q378" s="4">
        <v>4044.61</v>
      </c>
    </row>
    <row r="379" spans="1:17" ht="21" hidden="1" x14ac:dyDescent="0.2">
      <c r="A379" t="str">
        <f t="shared" si="21"/>
        <v>2017SET</v>
      </c>
      <c r="B379" s="5" t="s">
        <v>156</v>
      </c>
      <c r="C379" s="5" t="s">
        <v>148</v>
      </c>
      <c r="D379" s="5" t="str">
        <f t="shared" si="20"/>
        <v>2017CORRENTES</v>
      </c>
      <c r="E379" s="5" t="s">
        <v>190</v>
      </c>
      <c r="F379" s="5" t="str">
        <f t="shared" si="22"/>
        <v>2017LIQUIDADAS</v>
      </c>
      <c r="G379" s="5" t="str">
        <f t="shared" si="23"/>
        <v xml:space="preserve">LIQUIDADASCAPACITACAO </v>
      </c>
      <c r="H379" s="5" t="s">
        <v>122</v>
      </c>
      <c r="I379" s="6" t="s">
        <v>134</v>
      </c>
      <c r="J379" s="6" t="s">
        <v>12</v>
      </c>
      <c r="K379" s="6" t="s">
        <v>153</v>
      </c>
      <c r="L379" s="6" t="s">
        <v>13</v>
      </c>
      <c r="M379" s="6" t="s">
        <v>14</v>
      </c>
      <c r="N379" s="6" t="s">
        <v>15</v>
      </c>
      <c r="O379" s="6" t="s">
        <v>9</v>
      </c>
      <c r="P379" s="31" t="s">
        <v>41</v>
      </c>
      <c r="Q379" s="4">
        <v>2380.0700000000002</v>
      </c>
    </row>
    <row r="380" spans="1:17" ht="21" hidden="1" x14ac:dyDescent="0.2">
      <c r="A380" t="str">
        <f t="shared" si="21"/>
        <v>2017OUT</v>
      </c>
      <c r="B380" s="5" t="s">
        <v>156</v>
      </c>
      <c r="C380" s="5" t="s">
        <v>149</v>
      </c>
      <c r="D380" s="5" t="str">
        <f t="shared" si="20"/>
        <v>2017CORRENTES</v>
      </c>
      <c r="E380" s="5" t="s">
        <v>190</v>
      </c>
      <c r="F380" s="5" t="str">
        <f t="shared" si="22"/>
        <v>2017LIQUIDADAS</v>
      </c>
      <c r="G380" s="5" t="str">
        <f t="shared" si="23"/>
        <v xml:space="preserve">LIQUIDADASCAPACITACAO </v>
      </c>
      <c r="H380" s="5" t="s">
        <v>122</v>
      </c>
      <c r="I380" s="6" t="s">
        <v>134</v>
      </c>
      <c r="J380" s="6" t="s">
        <v>12</v>
      </c>
      <c r="K380" s="6" t="s">
        <v>153</v>
      </c>
      <c r="L380" s="6" t="s">
        <v>13</v>
      </c>
      <c r="M380" s="6" t="s">
        <v>14</v>
      </c>
      <c r="N380" s="6" t="s">
        <v>15</v>
      </c>
      <c r="O380" s="6" t="s">
        <v>9</v>
      </c>
      <c r="P380" s="31" t="s">
        <v>42</v>
      </c>
      <c r="Q380" s="4">
        <v>5853.73</v>
      </c>
    </row>
    <row r="381" spans="1:17" ht="21" hidden="1" x14ac:dyDescent="0.2">
      <c r="A381" t="str">
        <f t="shared" si="21"/>
        <v>2017NOV</v>
      </c>
      <c r="B381" s="5" t="s">
        <v>156</v>
      </c>
      <c r="C381" s="5" t="s">
        <v>150</v>
      </c>
      <c r="D381" s="5" t="str">
        <f t="shared" si="20"/>
        <v>2017CORRENTES</v>
      </c>
      <c r="E381" s="5" t="s">
        <v>190</v>
      </c>
      <c r="F381" s="5" t="str">
        <f t="shared" si="22"/>
        <v>2017LIQUIDADAS</v>
      </c>
      <c r="G381" s="5" t="str">
        <f t="shared" si="23"/>
        <v xml:space="preserve">LIQUIDADASCAPACITACAO </v>
      </c>
      <c r="H381" s="5" t="s">
        <v>122</v>
      </c>
      <c r="I381" s="6" t="s">
        <v>134</v>
      </c>
      <c r="J381" s="6" t="s">
        <v>12</v>
      </c>
      <c r="K381" s="6" t="s">
        <v>153</v>
      </c>
      <c r="L381" s="6" t="s">
        <v>13</v>
      </c>
      <c r="M381" s="6" t="s">
        <v>14</v>
      </c>
      <c r="N381" s="6" t="s">
        <v>15</v>
      </c>
      <c r="O381" s="6" t="s">
        <v>9</v>
      </c>
      <c r="P381" s="31" t="s">
        <v>43</v>
      </c>
      <c r="Q381" s="4">
        <v>1900</v>
      </c>
    </row>
    <row r="382" spans="1:17" ht="21" hidden="1" x14ac:dyDescent="0.2">
      <c r="A382" t="str">
        <f t="shared" si="21"/>
        <v>2017DEZ</v>
      </c>
      <c r="B382" s="5" t="s">
        <v>156</v>
      </c>
      <c r="C382" s="5" t="s">
        <v>151</v>
      </c>
      <c r="D382" s="5" t="str">
        <f t="shared" si="20"/>
        <v>2017CORRENTES</v>
      </c>
      <c r="E382" s="5" t="s">
        <v>190</v>
      </c>
      <c r="F382" s="5" t="str">
        <f t="shared" si="22"/>
        <v>2017LIQUIDADAS</v>
      </c>
      <c r="G382" s="5" t="str">
        <f t="shared" si="23"/>
        <v xml:space="preserve">LIQUIDADASCAPACITACAO </v>
      </c>
      <c r="H382" s="5" t="s">
        <v>122</v>
      </c>
      <c r="I382" s="6" t="s">
        <v>134</v>
      </c>
      <c r="J382" s="6" t="s">
        <v>12</v>
      </c>
      <c r="K382" s="6" t="s">
        <v>153</v>
      </c>
      <c r="L382" s="6" t="s">
        <v>13</v>
      </c>
      <c r="M382" s="6" t="s">
        <v>14</v>
      </c>
      <c r="N382" s="6" t="s">
        <v>15</v>
      </c>
      <c r="O382" s="6" t="s">
        <v>9</v>
      </c>
      <c r="P382" s="31" t="s">
        <v>44</v>
      </c>
      <c r="Q382" s="4">
        <v>4232.5200000000004</v>
      </c>
    </row>
    <row r="383" spans="1:17" x14ac:dyDescent="0.2">
      <c r="A383" t="str">
        <f t="shared" si="21"/>
        <v>2018000</v>
      </c>
      <c r="B383" s="37">
        <v>2018</v>
      </c>
      <c r="C383" s="5" t="s">
        <v>152</v>
      </c>
      <c r="D383" s="5" t="str">
        <f t="shared" ref="D383:D407" si="24">B383&amp;K383</f>
        <v>2018CORRENTES</v>
      </c>
      <c r="E383" s="5" t="s">
        <v>189</v>
      </c>
      <c r="F383" s="5" t="str">
        <f t="shared" ref="F383:F407" si="25">B383&amp;E383</f>
        <v>2018RAP</v>
      </c>
      <c r="G383" s="5" t="str">
        <f t="shared" ref="G383:G407" si="26">E383&amp;I383</f>
        <v xml:space="preserve">RAPASSISTENCIA </v>
      </c>
      <c r="H383" s="5">
        <v>2994</v>
      </c>
      <c r="I383" s="6" t="s">
        <v>136</v>
      </c>
      <c r="J383" s="36"/>
      <c r="K383" s="6" t="s">
        <v>153</v>
      </c>
      <c r="L383" s="6" t="s">
        <v>6</v>
      </c>
      <c r="M383" s="31"/>
      <c r="N383" s="6" t="s">
        <v>8</v>
      </c>
      <c r="O383" s="6" t="s">
        <v>9</v>
      </c>
      <c r="P383" s="31" t="s">
        <v>197</v>
      </c>
      <c r="Q383" s="4">
        <v>164604.19</v>
      </c>
    </row>
    <row r="384" spans="1:17" x14ac:dyDescent="0.2">
      <c r="A384" t="str">
        <f t="shared" si="21"/>
        <v>2018000</v>
      </c>
      <c r="B384" s="37">
        <v>2018</v>
      </c>
      <c r="C384" s="5" t="s">
        <v>152</v>
      </c>
      <c r="D384" s="5" t="str">
        <f t="shared" si="24"/>
        <v>2018CORRENTES</v>
      </c>
      <c r="E384" s="5" t="s">
        <v>189</v>
      </c>
      <c r="F384" s="5" t="str">
        <f t="shared" si="25"/>
        <v>2018RAP</v>
      </c>
      <c r="G384" s="5" t="str">
        <f t="shared" si="26"/>
        <v>RAPPNAE</v>
      </c>
      <c r="H384" s="5" t="s">
        <v>11</v>
      </c>
      <c r="I384" s="6" t="s">
        <v>132</v>
      </c>
      <c r="J384" s="36"/>
      <c r="K384" s="6" t="s">
        <v>153</v>
      </c>
      <c r="L384" s="6" t="s">
        <v>6</v>
      </c>
      <c r="M384" s="31"/>
      <c r="N384" s="6" t="s">
        <v>8</v>
      </c>
      <c r="O384" s="6" t="s">
        <v>9</v>
      </c>
      <c r="P384" s="31" t="s">
        <v>197</v>
      </c>
      <c r="Q384" s="4">
        <v>109994.6</v>
      </c>
    </row>
    <row r="385" spans="1:19" ht="21" x14ac:dyDescent="0.2">
      <c r="A385" t="str">
        <f t="shared" si="21"/>
        <v>2018000</v>
      </c>
      <c r="B385" s="37">
        <v>2018</v>
      </c>
      <c r="C385" s="5" t="s">
        <v>152</v>
      </c>
      <c r="D385" s="5" t="str">
        <f t="shared" si="24"/>
        <v>2018CORRENTES</v>
      </c>
      <c r="E385" s="5" t="s">
        <v>189</v>
      </c>
      <c r="F385" s="5" t="str">
        <f t="shared" si="25"/>
        <v>2018RAP</v>
      </c>
      <c r="G385" s="5" t="str">
        <f t="shared" si="26"/>
        <v xml:space="preserve">RAPFUNC DE INSTITUICOES </v>
      </c>
      <c r="H385" s="5" t="s">
        <v>32</v>
      </c>
      <c r="I385" s="6" t="s">
        <v>175</v>
      </c>
      <c r="J385" s="36"/>
      <c r="K385" s="6" t="s">
        <v>153</v>
      </c>
      <c r="L385" s="6" t="s">
        <v>6</v>
      </c>
      <c r="M385" s="31"/>
      <c r="N385" s="6" t="s">
        <v>8</v>
      </c>
      <c r="O385" s="6" t="s">
        <v>9</v>
      </c>
      <c r="P385" s="31" t="s">
        <v>197</v>
      </c>
      <c r="Q385" s="4">
        <v>271618.61</v>
      </c>
    </row>
    <row r="386" spans="1:19" ht="21" hidden="1" x14ac:dyDescent="0.2">
      <c r="A386" t="str">
        <f t="shared" si="21"/>
        <v>2018FEV</v>
      </c>
      <c r="B386" s="37">
        <v>2018</v>
      </c>
      <c r="C386" s="5" t="s">
        <v>141</v>
      </c>
      <c r="D386" s="5" t="str">
        <f t="shared" si="24"/>
        <v>2018CORRENTES</v>
      </c>
      <c r="E386" s="5" t="s">
        <v>189</v>
      </c>
      <c r="F386" s="5" t="str">
        <f t="shared" si="25"/>
        <v>2018RAP</v>
      </c>
      <c r="G386" s="5" t="str">
        <f t="shared" si="26"/>
        <v xml:space="preserve">RAPFUNC DE INSTITUICOES </v>
      </c>
      <c r="H386" s="5" t="s">
        <v>32</v>
      </c>
      <c r="I386" s="6" t="s">
        <v>175</v>
      </c>
      <c r="J386" s="36"/>
      <c r="K386" s="6" t="s">
        <v>153</v>
      </c>
      <c r="L386" s="6" t="s">
        <v>6</v>
      </c>
      <c r="M386" s="31"/>
      <c r="N386" s="6" t="s">
        <v>25</v>
      </c>
      <c r="O386" s="6" t="s">
        <v>9</v>
      </c>
      <c r="P386" s="31" t="s">
        <v>197</v>
      </c>
      <c r="Q386" s="4">
        <v>1381.77</v>
      </c>
      <c r="S386" s="32"/>
    </row>
    <row r="387" spans="1:19" ht="21" hidden="1" x14ac:dyDescent="0.2">
      <c r="A387" t="str">
        <f t="shared" ref="A387:A407" si="27">B387&amp;C387</f>
        <v>2018MAR</v>
      </c>
      <c r="B387" s="37">
        <v>2018</v>
      </c>
      <c r="C387" s="5" t="s">
        <v>142</v>
      </c>
      <c r="D387" s="5" t="str">
        <f t="shared" si="24"/>
        <v>2018CAPITAL</v>
      </c>
      <c r="E387" s="5" t="s">
        <v>189</v>
      </c>
      <c r="F387" s="5" t="str">
        <f t="shared" si="25"/>
        <v>2018RAP</v>
      </c>
      <c r="G387" s="5" t="str">
        <f t="shared" si="26"/>
        <v xml:space="preserve">RAPFUNC DE INSTITUICOES </v>
      </c>
      <c r="H387" s="5" t="s">
        <v>32</v>
      </c>
      <c r="I387" s="6" t="s">
        <v>175</v>
      </c>
      <c r="J387" s="36"/>
      <c r="K387" s="6" t="s">
        <v>154</v>
      </c>
      <c r="L387" s="6" t="s">
        <v>6</v>
      </c>
      <c r="M387" s="31"/>
      <c r="N387" s="6" t="s">
        <v>8</v>
      </c>
      <c r="O387" s="6" t="s">
        <v>9</v>
      </c>
      <c r="P387" s="31" t="s">
        <v>197</v>
      </c>
      <c r="Q387" s="4">
        <v>21858.799999999999</v>
      </c>
      <c r="S387" s="32"/>
    </row>
    <row r="388" spans="1:19" ht="21" hidden="1" x14ac:dyDescent="0.2">
      <c r="A388" t="str">
        <f t="shared" si="27"/>
        <v>2018FEV</v>
      </c>
      <c r="B388" s="37">
        <v>2018</v>
      </c>
      <c r="C388" s="5" t="s">
        <v>141</v>
      </c>
      <c r="D388" s="5" t="str">
        <f t="shared" si="24"/>
        <v>2018CORRENTES</v>
      </c>
      <c r="E388" s="5" t="s">
        <v>190</v>
      </c>
      <c r="F388" s="5" t="str">
        <f t="shared" si="25"/>
        <v>2018LIQUIDADAS</v>
      </c>
      <c r="G388" s="5" t="str">
        <f t="shared" si="26"/>
        <v xml:space="preserve">LIQUIDADASASSISTENCIA </v>
      </c>
      <c r="H388" s="5">
        <v>2994</v>
      </c>
      <c r="I388" s="6" t="s">
        <v>136</v>
      </c>
      <c r="J388" s="36"/>
      <c r="K388" s="6" t="s">
        <v>153</v>
      </c>
      <c r="L388" s="6" t="s">
        <v>13</v>
      </c>
      <c r="M388" s="31"/>
      <c r="N388" s="6" t="s">
        <v>15</v>
      </c>
      <c r="O388" s="6" t="s">
        <v>9</v>
      </c>
      <c r="P388" s="33" t="s">
        <v>198</v>
      </c>
      <c r="Q388" s="4">
        <v>29236.6</v>
      </c>
      <c r="S388" s="32"/>
    </row>
    <row r="389" spans="1:19" ht="21" hidden="1" x14ac:dyDescent="0.2">
      <c r="A389" t="str">
        <f t="shared" si="27"/>
        <v>2018FEV</v>
      </c>
      <c r="B389" s="37">
        <v>2018</v>
      </c>
      <c r="C389" s="5" t="s">
        <v>141</v>
      </c>
      <c r="D389" s="5" t="str">
        <f t="shared" si="24"/>
        <v>2018CORRENTES</v>
      </c>
      <c r="E389" s="5" t="s">
        <v>190</v>
      </c>
      <c r="F389" s="5" t="str">
        <f t="shared" si="25"/>
        <v>2018LIQUIDADAS</v>
      </c>
      <c r="G389" s="5" t="str">
        <f t="shared" si="26"/>
        <v xml:space="preserve">LIQUIDADASCAPACITACAO </v>
      </c>
      <c r="H389" s="5">
        <v>4572</v>
      </c>
      <c r="I389" s="6" t="s">
        <v>134</v>
      </c>
      <c r="J389" s="36"/>
      <c r="K389" s="6" t="s">
        <v>153</v>
      </c>
      <c r="L389" s="6" t="s">
        <v>13</v>
      </c>
      <c r="M389" s="31"/>
      <c r="N389" s="6" t="s">
        <v>15</v>
      </c>
      <c r="O389" s="6" t="s">
        <v>9</v>
      </c>
      <c r="P389" s="33" t="s">
        <v>198</v>
      </c>
      <c r="Q389" s="4">
        <v>2850</v>
      </c>
      <c r="S389" s="32"/>
    </row>
    <row r="390" spans="1:19" ht="21" hidden="1" x14ac:dyDescent="0.2">
      <c r="A390" t="str">
        <f t="shared" si="27"/>
        <v>2018FEV</v>
      </c>
      <c r="B390" s="37">
        <v>2018</v>
      </c>
      <c r="C390" s="5" t="s">
        <v>141</v>
      </c>
      <c r="D390" s="5" t="str">
        <f t="shared" si="24"/>
        <v>2018CORRENTES</v>
      </c>
      <c r="E390" s="5" t="s">
        <v>190</v>
      </c>
      <c r="F390" s="5" t="str">
        <f t="shared" si="25"/>
        <v>2018LIQUIDADAS</v>
      </c>
      <c r="G390" s="5" t="str">
        <f t="shared" si="26"/>
        <v xml:space="preserve">LIQUIDADASFUNC DE INSTITUICOES </v>
      </c>
      <c r="H390" s="5" t="s">
        <v>32</v>
      </c>
      <c r="I390" s="6" t="s">
        <v>175</v>
      </c>
      <c r="J390" s="36"/>
      <c r="K390" s="6" t="s">
        <v>153</v>
      </c>
      <c r="L390" s="6" t="s">
        <v>13</v>
      </c>
      <c r="M390" s="31"/>
      <c r="N390" s="6" t="s">
        <v>15</v>
      </c>
      <c r="O390" s="6" t="s">
        <v>9</v>
      </c>
      <c r="P390" s="33" t="s">
        <v>198</v>
      </c>
      <c r="Q390" s="4">
        <v>589.54999999999995</v>
      </c>
      <c r="S390" s="32"/>
    </row>
    <row r="391" spans="1:19" ht="21" hidden="1" x14ac:dyDescent="0.2">
      <c r="A391" t="str">
        <f t="shared" si="27"/>
        <v>2018FEV</v>
      </c>
      <c r="B391" s="37">
        <v>2018</v>
      </c>
      <c r="C391" s="5" t="s">
        <v>141</v>
      </c>
      <c r="D391" s="5" t="str">
        <f t="shared" si="24"/>
        <v>2018CORRENTES</v>
      </c>
      <c r="E391" s="5" t="s">
        <v>190</v>
      </c>
      <c r="F391" s="5" t="str">
        <f t="shared" si="25"/>
        <v>2018LIQUIDADAS</v>
      </c>
      <c r="G391" s="5" t="str">
        <f t="shared" si="26"/>
        <v xml:space="preserve">LIQUIDADASFUNC DE INSTITUICOES </v>
      </c>
      <c r="H391" s="5" t="s">
        <v>32</v>
      </c>
      <c r="I391" s="6" t="s">
        <v>175</v>
      </c>
      <c r="J391" s="36"/>
      <c r="K391" s="6" t="s">
        <v>153</v>
      </c>
      <c r="L391" s="6" t="s">
        <v>13</v>
      </c>
      <c r="M391" s="31"/>
      <c r="N391" s="6" t="s">
        <v>15</v>
      </c>
      <c r="O391" s="6" t="s">
        <v>9</v>
      </c>
      <c r="P391" s="33" t="s">
        <v>198</v>
      </c>
      <c r="Q391" s="4">
        <v>688.84</v>
      </c>
      <c r="S391" s="32"/>
    </row>
    <row r="392" spans="1:19" ht="21" hidden="1" x14ac:dyDescent="0.2">
      <c r="A392" t="str">
        <f t="shared" si="27"/>
        <v>2018FEV</v>
      </c>
      <c r="B392" s="37">
        <v>2018</v>
      </c>
      <c r="C392" s="5" t="s">
        <v>141</v>
      </c>
      <c r="D392" s="5" t="str">
        <f t="shared" si="24"/>
        <v>2018CORRENTES</v>
      </c>
      <c r="E392" s="5" t="s">
        <v>190</v>
      </c>
      <c r="F392" s="5" t="str">
        <f t="shared" si="25"/>
        <v>2018LIQUIDADAS</v>
      </c>
      <c r="G392" s="5" t="str">
        <f t="shared" si="26"/>
        <v xml:space="preserve">LIQUIDADASFUNC DE INSTITUICOES </v>
      </c>
      <c r="H392" s="5" t="s">
        <v>32</v>
      </c>
      <c r="I392" s="6" t="s">
        <v>175</v>
      </c>
      <c r="J392" s="36"/>
      <c r="K392" s="6" t="s">
        <v>153</v>
      </c>
      <c r="L392" s="6" t="s">
        <v>13</v>
      </c>
      <c r="M392" s="31"/>
      <c r="N392" s="6" t="s">
        <v>15</v>
      </c>
      <c r="O392" s="6" t="s">
        <v>9</v>
      </c>
      <c r="P392" s="33" t="s">
        <v>198</v>
      </c>
      <c r="Q392" s="4">
        <v>1249.45</v>
      </c>
      <c r="S392" s="32"/>
    </row>
    <row r="393" spans="1:19" ht="21" hidden="1" x14ac:dyDescent="0.2">
      <c r="A393" t="str">
        <f t="shared" si="27"/>
        <v>2018FEV</v>
      </c>
      <c r="B393" s="37">
        <v>2018</v>
      </c>
      <c r="C393" s="5" t="s">
        <v>141</v>
      </c>
      <c r="D393" s="5" t="str">
        <f t="shared" si="24"/>
        <v>2018CORRENTES</v>
      </c>
      <c r="E393" s="5" t="s">
        <v>190</v>
      </c>
      <c r="F393" s="5" t="str">
        <f t="shared" si="25"/>
        <v>2018LIQUIDADAS</v>
      </c>
      <c r="G393" s="5" t="str">
        <f t="shared" si="26"/>
        <v xml:space="preserve">LIQUIDADASFUNC DE INSTITUICOES </v>
      </c>
      <c r="H393" s="5" t="s">
        <v>32</v>
      </c>
      <c r="I393" s="6" t="s">
        <v>175</v>
      </c>
      <c r="J393" s="36"/>
      <c r="K393" s="6" t="s">
        <v>153</v>
      </c>
      <c r="L393" s="6" t="s">
        <v>13</v>
      </c>
      <c r="M393" s="31"/>
      <c r="N393" s="6" t="s">
        <v>15</v>
      </c>
      <c r="O393" s="6" t="s">
        <v>9</v>
      </c>
      <c r="P393" s="33" t="s">
        <v>198</v>
      </c>
      <c r="Q393" s="4">
        <v>1483.99</v>
      </c>
      <c r="S393" s="32"/>
    </row>
    <row r="394" spans="1:19" ht="21" hidden="1" x14ac:dyDescent="0.2">
      <c r="A394" t="str">
        <f t="shared" si="27"/>
        <v>2018FEV</v>
      </c>
      <c r="B394" s="37">
        <v>2018</v>
      </c>
      <c r="C394" s="5" t="s">
        <v>141</v>
      </c>
      <c r="D394" s="5" t="str">
        <f t="shared" si="24"/>
        <v>2018CORRENTES</v>
      </c>
      <c r="E394" s="5" t="s">
        <v>190</v>
      </c>
      <c r="F394" s="5" t="str">
        <f t="shared" si="25"/>
        <v>2018LIQUIDADAS</v>
      </c>
      <c r="G394" s="5" t="str">
        <f t="shared" si="26"/>
        <v xml:space="preserve">LIQUIDADASFUNC DE INSTITUICOES </v>
      </c>
      <c r="H394" s="5" t="s">
        <v>32</v>
      </c>
      <c r="I394" s="6" t="s">
        <v>175</v>
      </c>
      <c r="J394" s="36"/>
      <c r="K394" s="6" t="s">
        <v>153</v>
      </c>
      <c r="L394" s="6" t="s">
        <v>13</v>
      </c>
      <c r="M394" s="31"/>
      <c r="N394" s="6" t="s">
        <v>15</v>
      </c>
      <c r="O394" s="6" t="s">
        <v>9</v>
      </c>
      <c r="P394" s="33" t="s">
        <v>198</v>
      </c>
      <c r="Q394" s="4">
        <v>1785</v>
      </c>
      <c r="S394" s="32"/>
    </row>
    <row r="395" spans="1:19" ht="21" hidden="1" x14ac:dyDescent="0.2">
      <c r="A395" t="str">
        <f t="shared" si="27"/>
        <v>2018FEV</v>
      </c>
      <c r="B395" s="37">
        <v>2018</v>
      </c>
      <c r="C395" s="5" t="s">
        <v>141</v>
      </c>
      <c r="D395" s="5" t="str">
        <f t="shared" si="24"/>
        <v>2018CORRENTES</v>
      </c>
      <c r="E395" s="5" t="s">
        <v>190</v>
      </c>
      <c r="F395" s="5" t="str">
        <f t="shared" si="25"/>
        <v>2018LIQUIDADAS</v>
      </c>
      <c r="G395" s="5" t="str">
        <f t="shared" si="26"/>
        <v xml:space="preserve">LIQUIDADASFUNC DE INSTITUICOES </v>
      </c>
      <c r="H395" s="5" t="s">
        <v>32</v>
      </c>
      <c r="I395" s="6" t="s">
        <v>175</v>
      </c>
      <c r="J395" s="36"/>
      <c r="K395" s="6" t="s">
        <v>153</v>
      </c>
      <c r="L395" s="6" t="s">
        <v>13</v>
      </c>
      <c r="M395" s="31"/>
      <c r="N395" s="6" t="s">
        <v>15</v>
      </c>
      <c r="O395" s="6" t="s">
        <v>9</v>
      </c>
      <c r="P395" s="33" t="s">
        <v>198</v>
      </c>
      <c r="Q395" s="4">
        <v>3368.23</v>
      </c>
      <c r="S395" s="32"/>
    </row>
    <row r="396" spans="1:19" ht="21" hidden="1" x14ac:dyDescent="0.2">
      <c r="A396" t="str">
        <f t="shared" si="27"/>
        <v>2018FEV</v>
      </c>
      <c r="B396" s="37">
        <v>2018</v>
      </c>
      <c r="C396" s="5" t="s">
        <v>141</v>
      </c>
      <c r="D396" s="5" t="str">
        <f t="shared" si="24"/>
        <v>2018CORRENTES</v>
      </c>
      <c r="E396" s="5" t="s">
        <v>190</v>
      </c>
      <c r="F396" s="5" t="str">
        <f t="shared" si="25"/>
        <v>2018LIQUIDADAS</v>
      </c>
      <c r="G396" s="5" t="str">
        <f t="shared" si="26"/>
        <v xml:space="preserve">LIQUIDADASFUNC DE INSTITUICOES </v>
      </c>
      <c r="H396" s="5" t="s">
        <v>32</v>
      </c>
      <c r="I396" s="6" t="s">
        <v>175</v>
      </c>
      <c r="J396" s="36"/>
      <c r="K396" s="6" t="s">
        <v>153</v>
      </c>
      <c r="L396" s="6" t="s">
        <v>13</v>
      </c>
      <c r="M396" s="31"/>
      <c r="N396" s="6" t="s">
        <v>15</v>
      </c>
      <c r="O396" s="6" t="s">
        <v>9</v>
      </c>
      <c r="P396" s="33" t="s">
        <v>198</v>
      </c>
      <c r="Q396" s="4">
        <v>9047.92</v>
      </c>
      <c r="S396" s="32"/>
    </row>
    <row r="397" spans="1:19" ht="21" hidden="1" x14ac:dyDescent="0.2">
      <c r="A397" t="str">
        <f t="shared" si="27"/>
        <v>2018FEV</v>
      </c>
      <c r="B397" s="37">
        <v>2018</v>
      </c>
      <c r="C397" s="5" t="s">
        <v>141</v>
      </c>
      <c r="D397" s="5" t="str">
        <f t="shared" si="24"/>
        <v>2018CORRENTES</v>
      </c>
      <c r="E397" s="5" t="s">
        <v>190</v>
      </c>
      <c r="F397" s="5" t="str">
        <f t="shared" si="25"/>
        <v>2018LIQUIDADAS</v>
      </c>
      <c r="G397" s="5" t="str">
        <f t="shared" si="26"/>
        <v xml:space="preserve">LIQUIDADASFUNC DE INSTITUICOES </v>
      </c>
      <c r="H397" s="5" t="s">
        <v>32</v>
      </c>
      <c r="I397" s="6" t="s">
        <v>175</v>
      </c>
      <c r="J397" s="36"/>
      <c r="K397" s="6" t="s">
        <v>153</v>
      </c>
      <c r="L397" s="6" t="s">
        <v>13</v>
      </c>
      <c r="M397" s="31"/>
      <c r="N397" s="6" t="s">
        <v>15</v>
      </c>
      <c r="O397" s="6" t="s">
        <v>9</v>
      </c>
      <c r="P397" s="33" t="s">
        <v>198</v>
      </c>
      <c r="Q397" s="4">
        <v>13236.63</v>
      </c>
      <c r="S397" s="32"/>
    </row>
    <row r="398" spans="1:19" ht="21" hidden="1" x14ac:dyDescent="0.2">
      <c r="A398" t="str">
        <f t="shared" si="27"/>
        <v>2018FEV</v>
      </c>
      <c r="B398" s="37">
        <v>2018</v>
      </c>
      <c r="C398" s="5" t="s">
        <v>141</v>
      </c>
      <c r="D398" s="5" t="str">
        <f t="shared" si="24"/>
        <v>2018CORRENTES</v>
      </c>
      <c r="E398" s="5" t="s">
        <v>190</v>
      </c>
      <c r="F398" s="5" t="str">
        <f t="shared" si="25"/>
        <v>2018LIQUIDADAS</v>
      </c>
      <c r="G398" s="5" t="str">
        <f t="shared" si="26"/>
        <v xml:space="preserve">LIQUIDADASFUNC DE INSTITUICOES </v>
      </c>
      <c r="H398" s="5" t="s">
        <v>32</v>
      </c>
      <c r="I398" s="6" t="s">
        <v>175</v>
      </c>
      <c r="J398" s="36"/>
      <c r="K398" s="6" t="s">
        <v>153</v>
      </c>
      <c r="L398" s="6" t="s">
        <v>13</v>
      </c>
      <c r="M398" s="31"/>
      <c r="N398" s="6" t="s">
        <v>15</v>
      </c>
      <c r="O398" s="6" t="s">
        <v>9</v>
      </c>
      <c r="P398" s="33" t="s">
        <v>198</v>
      </c>
      <c r="Q398" s="4">
        <v>29742.35</v>
      </c>
      <c r="S398" s="32"/>
    </row>
    <row r="399" spans="1:19" ht="21" hidden="1" x14ac:dyDescent="0.2">
      <c r="A399" t="str">
        <f t="shared" si="27"/>
        <v>2018FEV</v>
      </c>
      <c r="B399" s="37">
        <v>2018</v>
      </c>
      <c r="C399" s="5" t="s">
        <v>141</v>
      </c>
      <c r="D399" s="5" t="str">
        <f t="shared" si="24"/>
        <v>2018CORRENTES</v>
      </c>
      <c r="E399" s="5" t="s">
        <v>190</v>
      </c>
      <c r="F399" s="5" t="str">
        <f t="shared" si="25"/>
        <v>2018LIQUIDADAS</v>
      </c>
      <c r="G399" s="5" t="str">
        <f t="shared" si="26"/>
        <v xml:space="preserve">LIQUIDADASFUNC DE INSTITUICOES </v>
      </c>
      <c r="H399" s="5" t="s">
        <v>32</v>
      </c>
      <c r="I399" s="6" t="s">
        <v>175</v>
      </c>
      <c r="J399" s="36"/>
      <c r="K399" s="6" t="s">
        <v>153</v>
      </c>
      <c r="L399" s="6" t="s">
        <v>13</v>
      </c>
      <c r="M399" s="31"/>
      <c r="N399" s="6" t="s">
        <v>15</v>
      </c>
      <c r="O399" s="6" t="s">
        <v>9</v>
      </c>
      <c r="P399" s="33" t="s">
        <v>198</v>
      </c>
      <c r="Q399" s="4">
        <v>55688.22</v>
      </c>
      <c r="S399" s="32"/>
    </row>
    <row r="400" spans="1:19" ht="21" hidden="1" x14ac:dyDescent="0.2">
      <c r="A400" t="str">
        <f t="shared" si="27"/>
        <v>2018MAR</v>
      </c>
      <c r="B400" s="37">
        <v>2018</v>
      </c>
      <c r="C400" s="5" t="s">
        <v>142</v>
      </c>
      <c r="D400" s="5" t="str">
        <f t="shared" si="24"/>
        <v>2018CORRENTES</v>
      </c>
      <c r="E400" s="5" t="s">
        <v>190</v>
      </c>
      <c r="F400" s="5" t="str">
        <f t="shared" si="25"/>
        <v>2018LIQUIDADAS</v>
      </c>
      <c r="G400" s="5" t="str">
        <f t="shared" si="26"/>
        <v xml:space="preserve">LIQUIDADASFUNC DE INSTITUICOES </v>
      </c>
      <c r="H400" s="5" t="s">
        <v>32</v>
      </c>
      <c r="I400" s="6" t="s">
        <v>175</v>
      </c>
      <c r="J400" s="36"/>
      <c r="K400" s="6" t="s">
        <v>153</v>
      </c>
      <c r="L400" s="6" t="s">
        <v>13</v>
      </c>
      <c r="M400" s="31"/>
      <c r="N400" s="6" t="s">
        <v>15</v>
      </c>
      <c r="O400" s="6" t="s">
        <v>9</v>
      </c>
      <c r="P400" s="33" t="s">
        <v>199</v>
      </c>
      <c r="Q400" s="4">
        <v>608.86</v>
      </c>
      <c r="S400" s="32"/>
    </row>
    <row r="401" spans="1:19" ht="21" hidden="1" x14ac:dyDescent="0.2">
      <c r="A401" t="str">
        <f t="shared" si="27"/>
        <v>2018MAR</v>
      </c>
      <c r="B401" s="37">
        <v>2018</v>
      </c>
      <c r="C401" s="5" t="s">
        <v>142</v>
      </c>
      <c r="D401" s="5" t="str">
        <f t="shared" si="24"/>
        <v>2018CORRENTES</v>
      </c>
      <c r="E401" s="5" t="s">
        <v>190</v>
      </c>
      <c r="F401" s="5" t="str">
        <f t="shared" si="25"/>
        <v>2018LIQUIDADAS</v>
      </c>
      <c r="G401" s="5" t="str">
        <f t="shared" si="26"/>
        <v xml:space="preserve">LIQUIDADASFUNC DE INSTITUICOES </v>
      </c>
      <c r="H401" s="5" t="s">
        <v>32</v>
      </c>
      <c r="I401" s="6" t="s">
        <v>175</v>
      </c>
      <c r="J401" s="36"/>
      <c r="K401" s="6" t="s">
        <v>153</v>
      </c>
      <c r="L401" s="6" t="s">
        <v>13</v>
      </c>
      <c r="M401" s="31"/>
      <c r="N401" s="6" t="s">
        <v>15</v>
      </c>
      <c r="O401" s="6" t="s">
        <v>9</v>
      </c>
      <c r="P401" s="33" t="s">
        <v>199</v>
      </c>
      <c r="Q401" s="4">
        <v>1083.77</v>
      </c>
      <c r="S401" s="32"/>
    </row>
    <row r="402" spans="1:19" ht="21" hidden="1" x14ac:dyDescent="0.2">
      <c r="A402" t="str">
        <f t="shared" si="27"/>
        <v>2018MAR</v>
      </c>
      <c r="B402" s="37">
        <v>2018</v>
      </c>
      <c r="C402" s="5" t="s">
        <v>142</v>
      </c>
      <c r="D402" s="5" t="str">
        <f t="shared" si="24"/>
        <v>2018CORRENTES</v>
      </c>
      <c r="E402" s="5" t="s">
        <v>190</v>
      </c>
      <c r="F402" s="5" t="str">
        <f t="shared" si="25"/>
        <v>2018LIQUIDADAS</v>
      </c>
      <c r="G402" s="5" t="str">
        <f t="shared" si="26"/>
        <v xml:space="preserve">LIQUIDADASFUNC DE INSTITUICOES </v>
      </c>
      <c r="H402" s="5" t="s">
        <v>32</v>
      </c>
      <c r="I402" s="6" t="s">
        <v>175</v>
      </c>
      <c r="J402" s="36"/>
      <c r="K402" s="6" t="s">
        <v>153</v>
      </c>
      <c r="L402" s="6" t="s">
        <v>13</v>
      </c>
      <c r="M402" s="31"/>
      <c r="N402" s="6" t="s">
        <v>15</v>
      </c>
      <c r="O402" s="6" t="s">
        <v>9</v>
      </c>
      <c r="P402" s="33" t="s">
        <v>199</v>
      </c>
      <c r="Q402" s="4">
        <v>5616.8</v>
      </c>
      <c r="S402" s="32"/>
    </row>
    <row r="403" spans="1:19" ht="21" hidden="1" x14ac:dyDescent="0.2">
      <c r="A403" t="str">
        <f t="shared" si="27"/>
        <v>2018MAR</v>
      </c>
      <c r="B403" s="37">
        <v>2018</v>
      </c>
      <c r="C403" s="5" t="s">
        <v>142</v>
      </c>
      <c r="D403" s="5" t="str">
        <f t="shared" si="24"/>
        <v>2018CORRENTES</v>
      </c>
      <c r="E403" s="5" t="s">
        <v>190</v>
      </c>
      <c r="F403" s="5" t="str">
        <f t="shared" si="25"/>
        <v>2018LIQUIDADAS</v>
      </c>
      <c r="G403" s="5" t="str">
        <f t="shared" si="26"/>
        <v xml:space="preserve">LIQUIDADASFUNC DE INSTITUICOES </v>
      </c>
      <c r="H403" s="5" t="s">
        <v>32</v>
      </c>
      <c r="I403" s="6" t="s">
        <v>175</v>
      </c>
      <c r="J403" s="36"/>
      <c r="K403" s="6" t="s">
        <v>153</v>
      </c>
      <c r="L403" s="6" t="s">
        <v>13</v>
      </c>
      <c r="M403" s="31"/>
      <c r="N403" s="6" t="s">
        <v>15</v>
      </c>
      <c r="O403" s="6" t="s">
        <v>9</v>
      </c>
      <c r="P403" s="33" t="s">
        <v>199</v>
      </c>
      <c r="Q403" s="4">
        <v>12345.15</v>
      </c>
      <c r="S403" s="32"/>
    </row>
    <row r="404" spans="1:19" ht="21" hidden="1" x14ac:dyDescent="0.2">
      <c r="A404" t="str">
        <f t="shared" si="27"/>
        <v>2018MAR</v>
      </c>
      <c r="B404" s="37">
        <v>2018</v>
      </c>
      <c r="C404" s="5" t="s">
        <v>142</v>
      </c>
      <c r="D404" s="5" t="str">
        <f t="shared" si="24"/>
        <v>2018CORRENTES</v>
      </c>
      <c r="E404" s="5" t="s">
        <v>190</v>
      </c>
      <c r="F404" s="5" t="str">
        <f t="shared" si="25"/>
        <v>2018LIQUIDADAS</v>
      </c>
      <c r="G404" s="5" t="str">
        <f t="shared" si="26"/>
        <v xml:space="preserve">LIQUIDADASFUNC DE INSTITUICOES </v>
      </c>
      <c r="H404" s="5" t="s">
        <v>32</v>
      </c>
      <c r="I404" s="6" t="s">
        <v>175</v>
      </c>
      <c r="J404" s="36"/>
      <c r="K404" s="6" t="s">
        <v>153</v>
      </c>
      <c r="L404" s="6" t="s">
        <v>13</v>
      </c>
      <c r="M404" s="31"/>
      <c r="N404" s="6" t="s">
        <v>15</v>
      </c>
      <c r="O404" s="6" t="s">
        <v>9</v>
      </c>
      <c r="P404" s="33" t="s">
        <v>199</v>
      </c>
      <c r="Q404" s="4">
        <v>13818.51</v>
      </c>
      <c r="S404" s="32"/>
    </row>
    <row r="405" spans="1:19" ht="21" hidden="1" x14ac:dyDescent="0.2">
      <c r="A405" t="str">
        <f t="shared" si="27"/>
        <v>2018MAR</v>
      </c>
      <c r="B405" s="37">
        <v>2018</v>
      </c>
      <c r="C405" s="5" t="s">
        <v>142</v>
      </c>
      <c r="D405" s="5" t="str">
        <f t="shared" si="24"/>
        <v>2018CORRENTES</v>
      </c>
      <c r="E405" s="5" t="s">
        <v>190</v>
      </c>
      <c r="F405" s="5" t="str">
        <f t="shared" si="25"/>
        <v>2018LIQUIDADAS</v>
      </c>
      <c r="G405" s="5" t="str">
        <f t="shared" si="26"/>
        <v xml:space="preserve">LIQUIDADASFUNC DE INSTITUICOES </v>
      </c>
      <c r="H405" s="5" t="s">
        <v>32</v>
      </c>
      <c r="I405" s="6" t="s">
        <v>175</v>
      </c>
      <c r="J405" s="36"/>
      <c r="K405" s="6" t="s">
        <v>153</v>
      </c>
      <c r="L405" s="6" t="s">
        <v>13</v>
      </c>
      <c r="M405" s="31"/>
      <c r="N405" s="6" t="s">
        <v>15</v>
      </c>
      <c r="O405" s="6" t="s">
        <v>9</v>
      </c>
      <c r="P405" s="33" t="s">
        <v>199</v>
      </c>
      <c r="Q405" s="4">
        <v>19044.29</v>
      </c>
      <c r="S405" s="32"/>
    </row>
    <row r="406" spans="1:19" ht="21" hidden="1" x14ac:dyDescent="0.2">
      <c r="A406" t="str">
        <f t="shared" si="27"/>
        <v>2018MAR</v>
      </c>
      <c r="B406" s="37">
        <v>2018</v>
      </c>
      <c r="C406" s="5" t="s">
        <v>142</v>
      </c>
      <c r="D406" s="5" t="str">
        <f t="shared" si="24"/>
        <v>2018CORRENTES</v>
      </c>
      <c r="E406" s="5" t="s">
        <v>190</v>
      </c>
      <c r="F406" s="5" t="str">
        <f t="shared" si="25"/>
        <v>2018LIQUIDADAS</v>
      </c>
      <c r="G406" s="5" t="str">
        <f t="shared" si="26"/>
        <v xml:space="preserve">LIQUIDADASFUNC DE INSTITUICOES </v>
      </c>
      <c r="H406" s="5" t="s">
        <v>32</v>
      </c>
      <c r="I406" s="6" t="s">
        <v>175</v>
      </c>
      <c r="J406" s="36"/>
      <c r="K406" s="6" t="s">
        <v>153</v>
      </c>
      <c r="L406" s="6" t="s">
        <v>13</v>
      </c>
      <c r="M406" s="31"/>
      <c r="N406" s="6" t="s">
        <v>15</v>
      </c>
      <c r="O406" s="6" t="s">
        <v>9</v>
      </c>
      <c r="P406" s="33" t="s">
        <v>199</v>
      </c>
      <c r="Q406" s="4">
        <v>29742.35</v>
      </c>
      <c r="S406" s="32"/>
    </row>
    <row r="407" spans="1:19" ht="21" hidden="1" x14ac:dyDescent="0.2">
      <c r="A407" t="str">
        <f t="shared" si="27"/>
        <v>2018MAR</v>
      </c>
      <c r="B407" s="37">
        <v>2018</v>
      </c>
      <c r="C407" s="5" t="s">
        <v>142</v>
      </c>
      <c r="D407" s="5" t="str">
        <f t="shared" si="24"/>
        <v>2018CORRENTES</v>
      </c>
      <c r="E407" s="5" t="s">
        <v>190</v>
      </c>
      <c r="F407" s="5" t="str">
        <f t="shared" si="25"/>
        <v>2018LIQUIDADAS</v>
      </c>
      <c r="G407" s="5" t="str">
        <f t="shared" si="26"/>
        <v xml:space="preserve">LIQUIDADASFUNC DE INSTITUICOES </v>
      </c>
      <c r="H407" s="5" t="s">
        <v>32</v>
      </c>
      <c r="I407" s="6" t="s">
        <v>175</v>
      </c>
      <c r="J407" s="36"/>
      <c r="K407" s="6" t="s">
        <v>153</v>
      </c>
      <c r="L407" s="6" t="s">
        <v>13</v>
      </c>
      <c r="M407" s="31"/>
      <c r="N407" s="6" t="s">
        <v>15</v>
      </c>
      <c r="O407" s="6" t="s">
        <v>9</v>
      </c>
      <c r="P407" s="33" t="s">
        <v>199</v>
      </c>
      <c r="Q407" s="4">
        <v>55688.22</v>
      </c>
      <c r="S407" s="32"/>
    </row>
  </sheetData>
  <autoFilter ref="A1:Q407">
    <filterColumn colId="0">
      <filters>
        <filter val="2018000"/>
      </filters>
    </filterColumn>
    <filterColumn colId="1">
      <filters>
        <filter val="2018"/>
      </filters>
    </filterColumn>
  </autoFilter>
  <sortState ref="B2:M382">
    <sortCondition ref="B2:B382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7:AK197"/>
  <sheetViews>
    <sheetView showGridLines="0" showRowColHeaders="0" workbookViewId="0"/>
  </sheetViews>
  <sheetFormatPr defaultRowHeight="12.75" customHeight="1" x14ac:dyDescent="0.2"/>
  <cols>
    <col min="1" max="1" width="18.7109375" bestFit="1" customWidth="1"/>
    <col min="2" max="2" width="18.7109375" customWidth="1"/>
    <col min="3" max="3" width="20.140625" customWidth="1"/>
    <col min="4" max="9" width="9.140625" customWidth="1"/>
    <col min="10" max="10" width="9.140625" bestFit="1" customWidth="1"/>
    <col min="11" max="11" width="11.140625" bestFit="1" customWidth="1"/>
    <col min="12" max="13" width="9.140625" bestFit="1" customWidth="1"/>
    <col min="14" max="15" width="9.140625" customWidth="1"/>
    <col min="16" max="16" width="18.7109375" customWidth="1"/>
    <col min="17" max="17" width="20.140625" customWidth="1"/>
    <col min="18" max="18" width="12.28515625" customWidth="1"/>
    <col min="19" max="19" width="11.140625" customWidth="1"/>
    <col min="20" max="20" width="12.85546875" bestFit="1" customWidth="1"/>
    <col min="21" max="21" width="38.7109375" customWidth="1"/>
    <col min="22" max="22" width="20.140625" customWidth="1"/>
    <col min="23" max="23" width="12.5703125" customWidth="1"/>
    <col min="24" max="24" width="11.140625" customWidth="1"/>
    <col min="25" max="25" width="20.140625" customWidth="1"/>
    <col min="26" max="26" width="18.7109375" customWidth="1"/>
    <col min="27" max="27" width="19.85546875" customWidth="1"/>
    <col min="28" max="28" width="20.140625" customWidth="1"/>
    <col min="29" max="29" width="18.7109375" customWidth="1"/>
    <col min="30" max="30" width="38.7109375" customWidth="1"/>
    <col min="31" max="31" width="11.140625" customWidth="1"/>
    <col min="32" max="32" width="11.28515625" customWidth="1"/>
    <col min="33" max="33" width="23.5703125" customWidth="1"/>
    <col min="34" max="34" width="21.85546875" customWidth="1"/>
    <col min="35" max="35" width="20.85546875" customWidth="1"/>
    <col min="36" max="36" width="23.5703125" customWidth="1"/>
    <col min="37" max="37" width="6.5703125" customWidth="1"/>
    <col min="38" max="38" width="28.28515625" customWidth="1"/>
    <col min="39" max="39" width="11.140625" customWidth="1"/>
    <col min="40" max="40" width="18.7109375" customWidth="1"/>
    <col min="41" max="41" width="20.140625" customWidth="1"/>
    <col min="42" max="43" width="11.140625" customWidth="1"/>
    <col min="44" max="44" width="10.140625" customWidth="1"/>
    <col min="45" max="45" width="7" customWidth="1"/>
    <col min="46" max="46" width="6.5703125" customWidth="1"/>
    <col min="47" max="50" width="7.5703125" customWidth="1"/>
    <col min="51" max="52" width="6.5703125" customWidth="1"/>
    <col min="53" max="56" width="7.5703125" customWidth="1"/>
    <col min="58" max="58" width="10.140625" bestFit="1" customWidth="1"/>
    <col min="59" max="59" width="7" customWidth="1"/>
    <col min="60" max="60" width="7.5703125" customWidth="1"/>
    <col min="61" max="61" width="6.5703125" customWidth="1"/>
    <col min="62" max="70" width="7.5703125" customWidth="1"/>
    <col min="71" max="71" width="9.140625" customWidth="1"/>
    <col min="72" max="72" width="10.140625" customWidth="1"/>
    <col min="73" max="73" width="7" customWidth="1"/>
    <col min="74" max="84" width="7.5703125" customWidth="1"/>
    <col min="85" max="85" width="9.140625" customWidth="1"/>
    <col min="86" max="86" width="10.140625" customWidth="1"/>
    <col min="87" max="99" width="7.5703125" customWidth="1"/>
    <col min="100" max="100" width="10.140625" bestFit="1" customWidth="1"/>
    <col min="101" max="101" width="7" customWidth="1"/>
    <col min="102" max="102" width="6.5703125" customWidth="1"/>
    <col min="103" max="112" width="7.5703125" customWidth="1"/>
    <col min="113" max="113" width="10.140625" bestFit="1" customWidth="1"/>
    <col min="114" max="114" width="7" customWidth="1"/>
    <col min="115" max="118" width="6.5703125" customWidth="1"/>
    <col min="119" max="126" width="7.5703125" customWidth="1"/>
    <col min="127" max="127" width="10.140625" bestFit="1" customWidth="1"/>
    <col min="128" max="128" width="11.140625" bestFit="1" customWidth="1"/>
  </cols>
  <sheetData>
    <row r="67" spans="2:37" x14ac:dyDescent="0.2">
      <c r="U67" s="10" t="s">
        <v>166</v>
      </c>
      <c r="V67" s="23">
        <f>SUM($V$68:$V$76)</f>
        <v>31.840585619999999</v>
      </c>
      <c r="Z67" s="10" t="str">
        <f>$B$86</f>
        <v>Capital</v>
      </c>
      <c r="AA67" s="10" t="s">
        <v>166</v>
      </c>
      <c r="AB67" s="23">
        <f>SUM($AB$68:$AB$76)</f>
        <v>9.7223730800000023</v>
      </c>
      <c r="AG67" s="10"/>
      <c r="AH67" s="10" t="s">
        <v>166</v>
      </c>
      <c r="AI67" s="23">
        <f>SUM($AI$68:$AI$78)</f>
        <v>31.840585619999995</v>
      </c>
    </row>
    <row r="68" spans="2:37" x14ac:dyDescent="0.2">
      <c r="U68">
        <v>2010</v>
      </c>
      <c r="V68" s="22">
        <f>SUMIF('Base Provisão'!$C:$C,'Gráficos Provisão'!$U68,'Base Provisão'!$H:$H)/1000000</f>
        <v>1.7036661799999999</v>
      </c>
      <c r="W68" s="24">
        <f>V67-V68</f>
        <v>30.13691944</v>
      </c>
      <c r="X68" s="12">
        <f t="shared" ref="X68:X76" si="0">V68/$V$67</f>
        <v>5.3506119527207366E-2</v>
      </c>
      <c r="AA68">
        <v>2010</v>
      </c>
      <c r="AB68" s="22">
        <f>SUMIF('Base Provisão'!$B:$B,'Gráficos Provisão'!$AA68&amp;'Gráficos Provisão'!$Z$67,'Base Provisão'!$H:$H)/1000000</f>
        <v>0.58525115999999988</v>
      </c>
      <c r="AC68" s="24">
        <f>AB67-AB68</f>
        <v>9.137121920000002</v>
      </c>
      <c r="AD68" s="12">
        <f t="shared" ref="AD68:AD76" si="1">AB68/$AB$67</f>
        <v>6.0196328117044416E-2</v>
      </c>
      <c r="AG68" s="22"/>
      <c r="AH68" s="20" t="s">
        <v>184</v>
      </c>
      <c r="AI68" s="22">
        <f>SUMIF('Base Provisão'!$E:$E,'Gráficos Provisão'!$AH68,'Base Provisão'!$H:$H)/1000000</f>
        <v>21.303501399999998</v>
      </c>
      <c r="AJ68" s="24">
        <f>AI67-AI68</f>
        <v>10.537084219999997</v>
      </c>
      <c r="AK68" s="12">
        <f>AI68/$AI$67</f>
        <v>0.66906751195614478</v>
      </c>
    </row>
    <row r="69" spans="2:37" x14ac:dyDescent="0.2">
      <c r="U69">
        <v>2011</v>
      </c>
      <c r="V69" s="22">
        <f>SUMIF('Base Provisão'!$C:$C,'Gráficos Provisão'!$U69,'Base Provisão'!$H:$H)/1000000</f>
        <v>4.8599917099999992</v>
      </c>
      <c r="W69" s="24">
        <f>W68-V69</f>
        <v>25.276927730000001</v>
      </c>
      <c r="X69" s="12">
        <f t="shared" si="0"/>
        <v>0.15263512323552544</v>
      </c>
      <c r="AA69">
        <v>2011</v>
      </c>
      <c r="AB69" s="22">
        <f>SUMIF('Base Provisão'!$B:$B,'Gráficos Provisão'!$AA69&amp;'Gráficos Provisão'!$Z$67,'Base Provisão'!$H:$H)/1000000</f>
        <v>2.7636440499999999</v>
      </c>
      <c r="AC69" s="24">
        <f t="shared" ref="AC69:AC76" si="2">AC68-AB69</f>
        <v>6.3734778700000021</v>
      </c>
      <c r="AD69" s="12">
        <f t="shared" si="1"/>
        <v>0.28425612011177825</v>
      </c>
      <c r="AH69" s="20" t="s">
        <v>183</v>
      </c>
      <c r="AI69" s="22">
        <f>SUMIF('Base Provisão'!$E:$E,'Gráficos Provisão'!$AH69,'Base Provisão'!$H:$H)/1000000</f>
        <v>3.1409894</v>
      </c>
      <c r="AJ69" s="24">
        <f>AJ68-AI69</f>
        <v>7.3960948199999965</v>
      </c>
      <c r="AK69" s="12">
        <f t="shared" ref="AK69:AK78" si="3">AI69/$AI$67</f>
        <v>9.8647350192800895E-2</v>
      </c>
    </row>
    <row r="70" spans="2:37" x14ac:dyDescent="0.2">
      <c r="U70">
        <v>2012</v>
      </c>
      <c r="V70" s="22">
        <f>SUMIF('Base Provisão'!$C:$C,'Gráficos Provisão'!$U70,'Base Provisão'!$H:$H)/1000000</f>
        <v>7.1106173400000001</v>
      </c>
      <c r="W70" s="24">
        <f t="shared" ref="W70:W75" si="4">W69-V70</f>
        <v>18.16631039</v>
      </c>
      <c r="X70" s="12">
        <f t="shared" si="0"/>
        <v>0.22331930149970652</v>
      </c>
      <c r="AA70">
        <v>2012</v>
      </c>
      <c r="AB70" s="22">
        <f>SUMIF('Base Provisão'!$B:$B,'Gráficos Provisão'!$AA70&amp;'Gráficos Provisão'!$Z$67,'Base Provisão'!$H:$H)/1000000</f>
        <v>4.2940296500000006</v>
      </c>
      <c r="AC70" s="24">
        <f t="shared" si="2"/>
        <v>2.0794482200000015</v>
      </c>
      <c r="AD70" s="12">
        <f t="shared" si="1"/>
        <v>0.44166476791898623</v>
      </c>
      <c r="AH70" s="20" t="s">
        <v>180</v>
      </c>
      <c r="AI70" s="22">
        <f>SUMIF('Base Provisão'!$E:$E,'Gráficos Provisão'!$AH70,'Base Provisão'!$H:$H)/1000000</f>
        <v>1.5020856200000001</v>
      </c>
      <c r="AJ70" s="24">
        <f t="shared" ref="AJ70:AJ78" si="5">AJ69-AI70</f>
        <v>5.8940091999999966</v>
      </c>
      <c r="AK70" s="12">
        <f t="shared" si="3"/>
        <v>4.7175188230724516E-2</v>
      </c>
    </row>
    <row r="71" spans="2:37" x14ac:dyDescent="0.2">
      <c r="U71">
        <v>2013</v>
      </c>
      <c r="V71" s="22">
        <f>SUMIF('Base Provisão'!$C:$C,'Gráficos Provisão'!$U71,'Base Provisão'!$H:$H)/1000000</f>
        <v>5.5876281500000005</v>
      </c>
      <c r="W71" s="24">
        <f t="shared" si="4"/>
        <v>12.578682239999999</v>
      </c>
      <c r="X71" s="12">
        <f t="shared" si="0"/>
        <v>0.17548760618555484</v>
      </c>
      <c r="AA71">
        <v>2013</v>
      </c>
      <c r="AB71" s="22">
        <f>SUMIF('Base Provisão'!$B:$B,'Gráficos Provisão'!$AA71&amp;'Gráficos Provisão'!$Z$67,'Base Provisão'!$H:$H)/1000000</f>
        <v>1.5362901</v>
      </c>
      <c r="AC71" s="24">
        <f t="shared" si="2"/>
        <v>0.54315812000000152</v>
      </c>
      <c r="AD71" s="12">
        <f t="shared" si="1"/>
        <v>0.1580159583836912</v>
      </c>
      <c r="AH71" s="20" t="s">
        <v>178</v>
      </c>
      <c r="AI71" s="22">
        <f>SUMIF('Base Provisão'!$E:$E,'Gráficos Provisão'!$AH71,'Base Provisão'!$H:$H)/1000000</f>
        <v>3.5615618899999997</v>
      </c>
      <c r="AJ71" s="24">
        <f t="shared" si="5"/>
        <v>2.3324473099999969</v>
      </c>
      <c r="AK71" s="12">
        <f t="shared" si="3"/>
        <v>0.11185604223820807</v>
      </c>
    </row>
    <row r="72" spans="2:37" x14ac:dyDescent="0.2">
      <c r="U72">
        <v>2014</v>
      </c>
      <c r="V72" s="22">
        <f>SUMIF('Base Provisão'!$C:$C,'Gráficos Provisão'!$U72,'Base Provisão'!$H:$H)/1000000</f>
        <v>3.0525811300000005</v>
      </c>
      <c r="W72" s="24">
        <f t="shared" si="4"/>
        <v>9.526101109999999</v>
      </c>
      <c r="X72" s="12">
        <f t="shared" si="0"/>
        <v>9.5870759615758624E-2</v>
      </c>
      <c r="AA72">
        <v>2014</v>
      </c>
      <c r="AB72" s="22">
        <f>SUMIF('Base Provisão'!$B:$B,'Gráficos Provisão'!$AA72&amp;'Gráficos Provisão'!$Z$67,'Base Provisão'!$H:$H)/1000000</f>
        <v>0.20024800000000001</v>
      </c>
      <c r="AC72" s="24">
        <f t="shared" si="2"/>
        <v>0.34291012000000154</v>
      </c>
      <c r="AD72" s="12">
        <f t="shared" si="1"/>
        <v>2.059661754926195E-2</v>
      </c>
      <c r="AH72" s="20" t="s">
        <v>186</v>
      </c>
      <c r="AI72" s="22">
        <f>SUMIF('Base Provisão'!$E:$E,'Gráficos Provisão'!$AH72,'Base Provisão'!$H:$H)/1000000</f>
        <v>1.1410153000000001</v>
      </c>
      <c r="AJ72" s="24">
        <f t="shared" si="5"/>
        <v>1.1914320099999969</v>
      </c>
      <c r="AK72" s="12">
        <f t="shared" si="3"/>
        <v>3.5835248560356102E-2</v>
      </c>
    </row>
    <row r="73" spans="2:37" x14ac:dyDescent="0.2">
      <c r="U73">
        <v>2015</v>
      </c>
      <c r="V73" s="22">
        <f>SUMIF('Base Provisão'!$C:$C,'Gráficos Provisão'!$U73,'Base Provisão'!$H:$H)/1000000</f>
        <v>2.4590172199999998</v>
      </c>
      <c r="W73" s="24">
        <f t="shared" si="4"/>
        <v>7.0670838899999993</v>
      </c>
      <c r="X73" s="12">
        <f t="shared" si="0"/>
        <v>7.7229019885093425E-2</v>
      </c>
      <c r="AA73">
        <v>2015</v>
      </c>
      <c r="AB73" s="22">
        <f>SUMIF('Base Provisão'!$B:$B,'Gráficos Provisão'!$AA73&amp;'Gráficos Provisão'!$Z$67,'Base Provisão'!$H:$H)/1000000</f>
        <v>0.15549715</v>
      </c>
      <c r="AC73" s="24">
        <f t="shared" si="2"/>
        <v>0.18741297000000154</v>
      </c>
      <c r="AD73" s="12">
        <f t="shared" si="1"/>
        <v>1.5993744399695465E-2</v>
      </c>
      <c r="AH73" s="20" t="s">
        <v>179</v>
      </c>
      <c r="AI73" s="22">
        <f>SUMIF('Base Provisão'!$E:$E,'Gráficos Provisão'!$AH73,'Base Provisão'!$H:$H)/1000000</f>
        <v>0.32708892000000001</v>
      </c>
      <c r="AJ73" s="24">
        <f t="shared" si="5"/>
        <v>0.86434308999999687</v>
      </c>
      <c r="AK73" s="12">
        <f t="shared" si="3"/>
        <v>1.0272704274463657E-2</v>
      </c>
    </row>
    <row r="74" spans="2:37" x14ac:dyDescent="0.2">
      <c r="U74">
        <v>2016</v>
      </c>
      <c r="V74" s="22">
        <f>SUMIF('Base Provisão'!$C:$C,'Gráficos Provisão'!$U74,'Base Provisão'!$H:$H)/1000000</f>
        <v>2.7514428199999998</v>
      </c>
      <c r="W74" s="24">
        <f t="shared" si="4"/>
        <v>4.3156410699999999</v>
      </c>
      <c r="X74" s="12">
        <f t="shared" si="0"/>
        <v>8.641307207213357E-2</v>
      </c>
      <c r="AA74">
        <v>2016</v>
      </c>
      <c r="AB74" s="22">
        <f>SUMIF('Base Provisão'!$B:$B,'Gráficos Provisão'!$AA74&amp;'Gráficos Provisão'!$Z$67,'Base Provisão'!$H:$H)/1000000</f>
        <v>0.15945507</v>
      </c>
      <c r="AC74" s="24">
        <f t="shared" si="2"/>
        <v>2.7957900000001534E-2</v>
      </c>
      <c r="AD74" s="12">
        <f t="shared" si="1"/>
        <v>1.6400838425756025E-2</v>
      </c>
      <c r="AH74" s="20" t="s">
        <v>176</v>
      </c>
      <c r="AI74" s="22">
        <f>SUMIF('Base Provisão'!$E:$E,'Gráficos Provisão'!$AH74,'Base Provisão'!$H:$H)/1000000</f>
        <v>0.19999588000000001</v>
      </c>
      <c r="AJ74" s="24">
        <f t="shared" si="5"/>
        <v>0.66434720999999686</v>
      </c>
      <c r="AK74" s="12">
        <f t="shared" si="3"/>
        <v>6.2811621113644592E-3</v>
      </c>
    </row>
    <row r="75" spans="2:37" x14ac:dyDescent="0.2">
      <c r="U75">
        <v>2017</v>
      </c>
      <c r="V75" s="22">
        <f>SUMIF('Base Provisão'!$C:$C,'Gráficos Provisão'!$U75,'Base Provisão'!$H:$H)/1000000</f>
        <v>2.5992681399999999</v>
      </c>
      <c r="W75" s="24">
        <f t="shared" si="4"/>
        <v>1.7163729299999999</v>
      </c>
      <c r="X75" s="12">
        <f t="shared" si="0"/>
        <v>8.1633804447595465E-2</v>
      </c>
      <c r="AA75">
        <v>2017</v>
      </c>
      <c r="AB75" s="22">
        <f>SUMIF('Base Provisão'!$B:$B,'Gráficos Provisão'!$AA75&amp;'Gráficos Provisão'!$Z$67,'Base Provisão'!$H:$H)/1000000</f>
        <v>2.7957900000000001E-2</v>
      </c>
      <c r="AC75" s="24">
        <f t="shared" si="2"/>
        <v>1.5334955527634975E-15</v>
      </c>
      <c r="AD75" s="12">
        <f t="shared" si="1"/>
        <v>2.8756250937862584E-3</v>
      </c>
      <c r="AH75" s="20" t="s">
        <v>181</v>
      </c>
      <c r="AI75" s="22">
        <f>SUMIF('Base Provisão'!$E:$E,'Gráficos Provisão'!$AH75,'Base Provisão'!$H:$H)/1000000</f>
        <v>0.30352665000000001</v>
      </c>
      <c r="AJ75" s="24">
        <f t="shared" si="5"/>
        <v>0.36082055999999685</v>
      </c>
      <c r="AK75" s="12">
        <f t="shared" si="3"/>
        <v>9.5326968424018603E-3</v>
      </c>
    </row>
    <row r="76" spans="2:37" x14ac:dyDescent="0.2">
      <c r="U76">
        <v>2018</v>
      </c>
      <c r="V76" s="22">
        <f>SUMIF('Base Provisão'!$C:$C,'Gráficos Provisão'!$U76,'Base Provisão'!$H:$H)/1000000</f>
        <v>1.7163729299999999</v>
      </c>
      <c r="X76" s="12">
        <f t="shared" si="0"/>
        <v>5.3905193531424749E-2</v>
      </c>
      <c r="AA76">
        <v>2018</v>
      </c>
      <c r="AB76" s="22">
        <f>SUMIF('Base Provisão'!$B:$B,'Gráficos Provisão'!$AA76&amp;'Gráficos Provisão'!$Z$67,'Base Provisão'!$H:$H)/1000000</f>
        <v>0</v>
      </c>
      <c r="AC76" s="24">
        <f t="shared" si="2"/>
        <v>1.5334955527634975E-15</v>
      </c>
      <c r="AD76" s="12">
        <f t="shared" si="1"/>
        <v>0</v>
      </c>
      <c r="AH76" s="20" t="s">
        <v>182</v>
      </c>
      <c r="AI76" s="22">
        <f>SUMIF('Base Provisão'!$E:$E,'Gráficos Provisão'!$AH76,'Base Provisão'!$H:$H)/1000000</f>
        <v>0.15272239999999998</v>
      </c>
      <c r="AJ76" s="24">
        <f t="shared" si="5"/>
        <v>0.20809815999999687</v>
      </c>
      <c r="AK76" s="12">
        <f t="shared" si="3"/>
        <v>4.7964695694563677E-3</v>
      </c>
    </row>
    <row r="77" spans="2:37" x14ac:dyDescent="0.2">
      <c r="AH77" s="20" t="s">
        <v>185</v>
      </c>
      <c r="AI77" s="22">
        <f>SUMIF('Base Provisão'!$E:$E,'Gráficos Provisão'!$AH77,'Base Provisão'!$H:$H)/1000000</f>
        <v>0.18560167000000002</v>
      </c>
      <c r="AJ77" s="24">
        <f t="shared" si="5"/>
        <v>2.2496489999996844E-2</v>
      </c>
      <c r="AK77" s="12">
        <f t="shared" si="3"/>
        <v>5.8290909663237548E-3</v>
      </c>
    </row>
    <row r="78" spans="2:37" x14ac:dyDescent="0.2">
      <c r="AH78" s="20" t="s">
        <v>177</v>
      </c>
      <c r="AI78" s="22">
        <f>SUMIF('Base Provisão'!$E:$E,'Gráficos Provisão'!$AH78,'Base Provisão'!$H:$H)/1000000</f>
        <v>2.2496490000000001E-2</v>
      </c>
      <c r="AJ78" s="24">
        <f t="shared" si="5"/>
        <v>-3.1571967262777889E-15</v>
      </c>
      <c r="AK78" s="12">
        <f t="shared" si="3"/>
        <v>7.0653505775563697E-4</v>
      </c>
    </row>
    <row r="79" spans="2:37" x14ac:dyDescent="0.2">
      <c r="U79" s="11" t="s">
        <v>163</v>
      </c>
      <c r="V79" s="11">
        <v>2010</v>
      </c>
      <c r="W79" s="11">
        <v>2011</v>
      </c>
      <c r="X79" s="11">
        <v>2012</v>
      </c>
      <c r="Y79" s="11">
        <v>2013</v>
      </c>
      <c r="Z79" s="11">
        <v>2014</v>
      </c>
      <c r="AA79" s="11">
        <v>2015</v>
      </c>
      <c r="AB79" s="11">
        <v>2016</v>
      </c>
      <c r="AC79" s="10">
        <v>2017</v>
      </c>
      <c r="AD79" s="11">
        <v>2018</v>
      </c>
    </row>
    <row r="80" spans="2:37" x14ac:dyDescent="0.2">
      <c r="B80" s="10"/>
      <c r="C80" s="10"/>
      <c r="U80" s="15" t="s">
        <v>130</v>
      </c>
      <c r="V80" s="16">
        <f>VLOOKUP(V$79,$U$68:$V$76,2,0)</f>
        <v>1.7036661799999999</v>
      </c>
      <c r="W80" s="16">
        <f t="shared" ref="W80:AD80" si="6">VLOOKUP(W$79,$U$68:$V$76,2,0)</f>
        <v>4.8599917099999992</v>
      </c>
      <c r="X80" s="16">
        <f t="shared" si="6"/>
        <v>7.1106173400000001</v>
      </c>
      <c r="Y80" s="16">
        <f t="shared" si="6"/>
        <v>5.5876281500000005</v>
      </c>
      <c r="Z80" s="16">
        <f t="shared" si="6"/>
        <v>3.0525811300000005</v>
      </c>
      <c r="AA80" s="16">
        <f t="shared" si="6"/>
        <v>2.4590172199999998</v>
      </c>
      <c r="AB80" s="16">
        <f t="shared" si="6"/>
        <v>2.7514428199999998</v>
      </c>
      <c r="AC80" s="16">
        <f t="shared" si="6"/>
        <v>2.5992681399999999</v>
      </c>
      <c r="AD80" s="16">
        <f t="shared" si="6"/>
        <v>1.7163729299999999</v>
      </c>
    </row>
    <row r="81" spans="1:37" x14ac:dyDescent="0.2">
      <c r="U81" s="14" t="s">
        <v>164</v>
      </c>
      <c r="V81" s="13"/>
      <c r="W81" s="13">
        <f>W80/V80-1</f>
        <v>1.8526666591456311</v>
      </c>
      <c r="X81" s="13">
        <f t="shared" ref="X81:AD81" si="7">X80/W80-1</f>
        <v>0.46309248334088227</v>
      </c>
      <c r="Y81" s="13">
        <f t="shared" si="7"/>
        <v>-0.21418522712966015</v>
      </c>
      <c r="Z81" s="13">
        <f t="shared" si="7"/>
        <v>-0.45368928496073946</v>
      </c>
      <c r="AA81" s="13">
        <f t="shared" si="7"/>
        <v>-0.19444656332524757</v>
      </c>
      <c r="AB81" s="13">
        <f t="shared" si="7"/>
        <v>0.11891970402712349</v>
      </c>
      <c r="AC81" s="13">
        <f t="shared" si="7"/>
        <v>-5.5307229681044179E-2</v>
      </c>
      <c r="AD81" s="13">
        <f t="shared" si="7"/>
        <v>-0.33967069284356333</v>
      </c>
    </row>
    <row r="86" spans="1:37" x14ac:dyDescent="0.2">
      <c r="A86" s="10" t="s">
        <v>170</v>
      </c>
      <c r="B86" s="26" t="s">
        <v>200</v>
      </c>
      <c r="C86" s="27" t="str">
        <f>"Provisão"&amp;" "&amp;B86&amp;"  2010-2018"&amp; "                                                                                                         (R$ MM)"</f>
        <v>Provisão Capital  2010-2018                                                                                                         (R$ MM)</v>
      </c>
    </row>
    <row r="87" spans="1:37" x14ac:dyDescent="0.2">
      <c r="U87" s="11" t="s">
        <v>163</v>
      </c>
      <c r="V87" s="11">
        <v>2010</v>
      </c>
      <c r="W87" s="11">
        <v>2011</v>
      </c>
      <c r="X87" s="11">
        <v>2012</v>
      </c>
      <c r="Y87" s="11">
        <v>2013</v>
      </c>
      <c r="Z87" s="11">
        <v>2014</v>
      </c>
      <c r="AA87" s="11">
        <v>2015</v>
      </c>
      <c r="AB87" s="11">
        <v>2016</v>
      </c>
      <c r="AC87" s="10">
        <v>2017</v>
      </c>
      <c r="AD87" s="20" t="s">
        <v>166</v>
      </c>
    </row>
    <row r="88" spans="1:37" x14ac:dyDescent="0.2">
      <c r="U88" s="15" t="s">
        <v>154</v>
      </c>
      <c r="V88" s="16">
        <f>SUMIF('Base Despesas'!$D:$D,'Gráficos Provisão'!V$87&amp;'Gráficos Provisão'!$U88,'Base Despesas'!$Q:$Q)/1000000</f>
        <v>1.07332546</v>
      </c>
      <c r="W88" s="16">
        <f>SUMIF('Base Despesas'!$D:$D,'Gráficos Provisão'!W$87&amp;'Gráficos Provisão'!$U88,'Base Despesas'!$Q:$Q)/1000000</f>
        <v>5.0917255599999995</v>
      </c>
      <c r="X88" s="16">
        <f>SUMIF('Base Despesas'!$D:$D,'Gráficos Provisão'!X$87&amp;'Gráficos Provisão'!$U88,'Base Despesas'!$Q:$Q)/1000000</f>
        <v>2.4250238300000002</v>
      </c>
      <c r="Y88" s="16">
        <f>SUMIF('Base Despesas'!$D:$D,'Gráficos Provisão'!Y$87&amp;'Gráficos Provisão'!$U88,'Base Despesas'!$Q:$Q)/1000000</f>
        <v>4.1039972499999999</v>
      </c>
      <c r="Z88" s="16">
        <f>SUMIF('Base Despesas'!$D:$D,'Gráficos Provisão'!Z$87&amp;'Gráficos Provisão'!$U88,'Base Despesas'!$Q:$Q)/1000000</f>
        <v>1.7597492100000001</v>
      </c>
      <c r="AA88" s="16">
        <f>SUMIF('Base Despesas'!$D:$D,'Gráficos Provisão'!AA$87&amp;'Gráficos Provisão'!$U88,'Base Despesas'!$Q:$Q)/1000000</f>
        <v>3.9286220000000004E-2</v>
      </c>
      <c r="AB88" s="16">
        <f>SUMIF('Base Despesas'!$D:$D,'Gráficos Provisão'!AB$87&amp;'Gráficos Provisão'!$U88,'Base Despesas'!$Q:$Q)/1000000</f>
        <v>0.21319475999999998</v>
      </c>
      <c r="AC88" s="16">
        <f>SUMIF('Base Despesas'!$D:$D,'Gráficos Provisão'!AC$87&amp;'Gráficos Provisão'!$U88,'Base Despesas'!$Q:$Q)/1000000</f>
        <v>0.10325656000000001</v>
      </c>
      <c r="AD88" s="17">
        <f>SUM(V88:AC88)</f>
        <v>14.80955885</v>
      </c>
    </row>
    <row r="89" spans="1:37" x14ac:dyDescent="0.2">
      <c r="U89" s="15" t="s">
        <v>153</v>
      </c>
      <c r="V89" s="16">
        <f>SUMIF('Base Despesas'!$D:$D,'Gráficos Provisão'!V$87&amp;'Gráficos Provisão'!$U89,'Base Despesas'!$Q:$Q)/1000000</f>
        <v>1.7663176600000003</v>
      </c>
      <c r="W89" s="16">
        <f>SUMIF('Base Despesas'!$D:$D,'Gráficos Provisão'!W$87&amp;'Gráficos Provisão'!$U89,'Base Despesas'!$Q:$Q)/1000000</f>
        <v>3.3159512000000002</v>
      </c>
      <c r="X89" s="16">
        <f>SUMIF('Base Despesas'!$D:$D,'Gráficos Provisão'!X$87&amp;'Gráficos Provisão'!$U89,'Base Despesas'!$Q:$Q)/1000000</f>
        <v>2.6624846400000006</v>
      </c>
      <c r="Y89" s="16">
        <f>SUMIF('Base Despesas'!$D:$D,'Gráficos Provisão'!Y$87&amp;'Gráficos Provisão'!$U89,'Base Despesas'!$Q:$Q)/1000000</f>
        <v>3.7908601500000012</v>
      </c>
      <c r="Z89" s="16">
        <f>SUMIF('Base Despesas'!$D:$D,'Gráficos Provisão'!Z$87&amp;'Gráficos Provisão'!$U89,'Base Despesas'!$Q:$Q)/1000000</f>
        <v>3.9777293199999995</v>
      </c>
      <c r="AA89" s="16">
        <f>SUMIF('Base Despesas'!$D:$D,'Gráficos Provisão'!AA$87&amp;'Gráficos Provisão'!$U89,'Base Despesas'!$Q:$Q)/1000000</f>
        <v>2.0172749700000003</v>
      </c>
      <c r="AB89" s="16">
        <f>SUMIF('Base Despesas'!$D:$D,'Gráficos Provisão'!AB$87&amp;'Gráficos Provisão'!$U89,'Base Despesas'!$Q:$Q)/1000000</f>
        <v>2.5590418399999995</v>
      </c>
      <c r="AC89" s="16">
        <f>SUMIF('Base Despesas'!$D:$D,'Gráficos Provisão'!AC$87&amp;'Gráficos Provisão'!$U89,'Base Despesas'!$Q:$Q)/1000000</f>
        <v>2.6715985399999989</v>
      </c>
      <c r="AD89" s="17">
        <f>SUM(V89:AC89)</f>
        <v>22.76125832</v>
      </c>
    </row>
    <row r="90" spans="1:37" x14ac:dyDescent="0.2">
      <c r="B90" s="10"/>
      <c r="U90" s="14"/>
      <c r="V90" s="19">
        <f>SUM(V88:V89)</f>
        <v>2.8396431200000003</v>
      </c>
      <c r="W90" s="19">
        <f t="shared" ref="W90:AC90" si="8">SUM(W88:W89)</f>
        <v>8.4076767599999993</v>
      </c>
      <c r="X90" s="19">
        <f t="shared" si="8"/>
        <v>5.0875084700000013</v>
      </c>
      <c r="Y90" s="19">
        <f t="shared" si="8"/>
        <v>7.8948574000000011</v>
      </c>
      <c r="Z90" s="19">
        <f t="shared" si="8"/>
        <v>5.7374785299999997</v>
      </c>
      <c r="AA90" s="19">
        <f t="shared" si="8"/>
        <v>2.0565611900000005</v>
      </c>
      <c r="AB90" s="19">
        <f t="shared" si="8"/>
        <v>2.7722365999999994</v>
      </c>
      <c r="AC90" s="19">
        <f t="shared" si="8"/>
        <v>2.774855099999999</v>
      </c>
      <c r="AD90" s="21">
        <f>SUM(V90:AC90)</f>
        <v>37.570817169999998</v>
      </c>
    </row>
    <row r="91" spans="1:37" x14ac:dyDescent="0.2">
      <c r="B91" s="10"/>
      <c r="C91" s="9"/>
      <c r="D91" s="12"/>
    </row>
    <row r="92" spans="1:37" x14ac:dyDescent="0.2">
      <c r="B92" s="10"/>
      <c r="C92" s="9"/>
      <c r="D92" s="12"/>
    </row>
    <row r="93" spans="1:37" x14ac:dyDescent="0.2">
      <c r="B93" s="10"/>
      <c r="C93" s="9"/>
      <c r="D93" s="12"/>
    </row>
    <row r="94" spans="1:37" x14ac:dyDescent="0.2">
      <c r="B94" s="10"/>
      <c r="C94" s="9"/>
      <c r="D94" s="12"/>
    </row>
    <row r="95" spans="1:37" x14ac:dyDescent="0.2">
      <c r="B95" s="10"/>
      <c r="C95" s="9"/>
      <c r="D95" s="12"/>
      <c r="U95" s="25" t="s">
        <v>206</v>
      </c>
      <c r="V95" s="25" t="s">
        <v>173</v>
      </c>
      <c r="Y95" s="15"/>
      <c r="Z95" s="25" t="s">
        <v>163</v>
      </c>
      <c r="AA95" t="s">
        <v>187</v>
      </c>
      <c r="AB95" s="15"/>
      <c r="AC95" s="25" t="s">
        <v>167</v>
      </c>
      <c r="AD95" t="s">
        <v>206</v>
      </c>
      <c r="AF95" s="15"/>
      <c r="AG95" s="15"/>
      <c r="AH95" s="15"/>
      <c r="AI95" s="15"/>
      <c r="AJ95" s="15"/>
      <c r="AK95" s="15"/>
    </row>
    <row r="96" spans="1:37" x14ac:dyDescent="0.2">
      <c r="B96" s="10"/>
      <c r="C96" s="9"/>
      <c r="D96" s="12"/>
      <c r="U96" s="25" t="s">
        <v>167</v>
      </c>
      <c r="V96" t="s">
        <v>154</v>
      </c>
      <c r="W96" t="s">
        <v>207</v>
      </c>
      <c r="X96" t="s">
        <v>168</v>
      </c>
      <c r="Y96" s="11"/>
      <c r="AB96" s="11"/>
      <c r="AC96" s="18">
        <v>2010</v>
      </c>
      <c r="AD96" s="17">
        <v>1703666.18</v>
      </c>
      <c r="AF96" s="11"/>
      <c r="AG96" s="11"/>
      <c r="AH96" s="11"/>
      <c r="AI96" s="11"/>
      <c r="AJ96" s="11"/>
      <c r="AK96" s="10"/>
    </row>
    <row r="97" spans="2:37" x14ac:dyDescent="0.2">
      <c r="B97" s="10"/>
      <c r="C97" s="9"/>
      <c r="D97" s="12"/>
      <c r="U97" s="18">
        <v>2010</v>
      </c>
      <c r="V97" s="17">
        <v>538355.18999999994</v>
      </c>
      <c r="W97" s="17">
        <v>1118415.02</v>
      </c>
      <c r="X97" s="17">
        <v>1656770.21</v>
      </c>
      <c r="Y97" s="22"/>
      <c r="Z97" s="25" t="s">
        <v>167</v>
      </c>
      <c r="AA97" t="s">
        <v>206</v>
      </c>
      <c r="AB97" s="22"/>
      <c r="AC97" s="18">
        <v>2011</v>
      </c>
      <c r="AD97" s="17">
        <v>4859991.709999999</v>
      </c>
      <c r="AF97" s="22"/>
      <c r="AG97" s="22"/>
      <c r="AH97" s="22"/>
      <c r="AI97" s="22"/>
      <c r="AJ97" s="22"/>
      <c r="AK97" s="22"/>
    </row>
    <row r="98" spans="2:37" x14ac:dyDescent="0.2">
      <c r="U98" s="18">
        <v>2011</v>
      </c>
      <c r="V98" s="17">
        <v>2763644.05</v>
      </c>
      <c r="W98" s="17">
        <v>2096347.66</v>
      </c>
      <c r="X98" s="17">
        <v>4859991.71</v>
      </c>
      <c r="Y98" s="12"/>
      <c r="Z98" s="18" t="s">
        <v>178</v>
      </c>
      <c r="AA98" s="17">
        <v>1378911.1300000001</v>
      </c>
      <c r="AB98" s="12"/>
      <c r="AC98" s="18">
        <v>2012</v>
      </c>
      <c r="AD98" s="17">
        <v>7110617.3399999999</v>
      </c>
      <c r="AF98" s="12"/>
      <c r="AG98" s="12"/>
      <c r="AH98" s="12"/>
      <c r="AI98" s="12"/>
      <c r="AJ98" s="12"/>
      <c r="AK98" s="12"/>
    </row>
    <row r="99" spans="2:37" x14ac:dyDescent="0.2">
      <c r="U99" s="18">
        <v>2012</v>
      </c>
      <c r="V99" s="17">
        <v>4294029.6500000004</v>
      </c>
      <c r="W99" s="17">
        <v>2816587.69</v>
      </c>
      <c r="X99" s="17">
        <v>7110617.3399999999</v>
      </c>
      <c r="Z99" s="18" t="s">
        <v>179</v>
      </c>
      <c r="AA99" s="17">
        <v>81588.799999999988</v>
      </c>
      <c r="AC99" s="18">
        <v>2013</v>
      </c>
      <c r="AD99" s="17">
        <v>5587628.1500000004</v>
      </c>
    </row>
    <row r="100" spans="2:37" x14ac:dyDescent="0.2">
      <c r="U100" s="18">
        <v>2013</v>
      </c>
      <c r="V100" s="17">
        <v>1536290.1</v>
      </c>
      <c r="W100" s="17">
        <v>4051338.0500000003</v>
      </c>
      <c r="X100" s="17">
        <v>5587628.1500000004</v>
      </c>
      <c r="Z100" s="18" t="s">
        <v>180</v>
      </c>
      <c r="AA100" s="17">
        <v>8226</v>
      </c>
      <c r="AC100" s="18">
        <v>2014</v>
      </c>
      <c r="AD100" s="17">
        <v>3052581.1300000004</v>
      </c>
    </row>
    <row r="101" spans="2:37" x14ac:dyDescent="0.2">
      <c r="U101" s="18">
        <v>2014</v>
      </c>
      <c r="V101" s="17">
        <v>200248</v>
      </c>
      <c r="W101" s="17">
        <v>2852333.1300000004</v>
      </c>
      <c r="X101" s="17">
        <v>3052581.1300000004</v>
      </c>
      <c r="Z101" s="18" t="s">
        <v>184</v>
      </c>
      <c r="AA101" s="17">
        <v>5440127.8200000003</v>
      </c>
      <c r="AC101" s="18">
        <v>2015</v>
      </c>
      <c r="AD101" s="17">
        <v>2459017.2199999997</v>
      </c>
    </row>
    <row r="102" spans="2:37" x14ac:dyDescent="0.2">
      <c r="U102" s="18">
        <v>2015</v>
      </c>
      <c r="V102" s="17">
        <v>155497.15</v>
      </c>
      <c r="W102" s="17">
        <v>2303520.0699999998</v>
      </c>
      <c r="X102" s="17">
        <v>2459017.2199999997</v>
      </c>
      <c r="Z102" s="18" t="s">
        <v>185</v>
      </c>
      <c r="AA102" s="17">
        <v>158230.14000000001</v>
      </c>
      <c r="AC102" s="18">
        <v>2016</v>
      </c>
      <c r="AD102" s="17">
        <v>2751442.82</v>
      </c>
    </row>
    <row r="103" spans="2:37" x14ac:dyDescent="0.2">
      <c r="U103" s="18">
        <v>2016</v>
      </c>
      <c r="V103" s="17">
        <v>159455.07</v>
      </c>
      <c r="W103" s="17">
        <v>2591987.75</v>
      </c>
      <c r="X103" s="17">
        <v>2751442.82</v>
      </c>
      <c r="Z103" s="18" t="s">
        <v>168</v>
      </c>
      <c r="AA103" s="17">
        <v>7067083.8899999997</v>
      </c>
      <c r="AC103" s="18">
        <v>2017</v>
      </c>
      <c r="AD103" s="17">
        <v>2599268.14</v>
      </c>
    </row>
    <row r="104" spans="2:37" x14ac:dyDescent="0.2">
      <c r="U104" s="18">
        <v>2017</v>
      </c>
      <c r="V104" s="17">
        <v>27957.9</v>
      </c>
      <c r="W104" s="17">
        <v>2571310.2400000002</v>
      </c>
      <c r="X104" s="17">
        <v>2599268.14</v>
      </c>
      <c r="AC104" s="18">
        <v>2018</v>
      </c>
      <c r="AD104" s="17">
        <v>1716372.93</v>
      </c>
    </row>
    <row r="105" spans="2:37" x14ac:dyDescent="0.2">
      <c r="U105" s="18">
        <v>2018</v>
      </c>
      <c r="V105" s="17"/>
      <c r="W105" s="17">
        <v>1716372.93</v>
      </c>
      <c r="X105" s="17">
        <v>1716372.93</v>
      </c>
      <c r="AC105" s="18" t="s">
        <v>168</v>
      </c>
      <c r="AD105" s="17">
        <v>31840585.619999997</v>
      </c>
    </row>
    <row r="106" spans="2:37" x14ac:dyDescent="0.2">
      <c r="U106" s="18" t="s">
        <v>168</v>
      </c>
      <c r="V106" s="17">
        <v>9675477.1100000013</v>
      </c>
      <c r="W106" s="17">
        <v>22118212.539999999</v>
      </c>
      <c r="X106" s="55">
        <v>31793689.649999999</v>
      </c>
    </row>
    <row r="119" spans="2:22" x14ac:dyDescent="0.2">
      <c r="B119" s="18"/>
      <c r="C119" s="17"/>
      <c r="D119" s="17"/>
      <c r="E119" s="17"/>
      <c r="F119" s="17"/>
      <c r="G119" s="17"/>
      <c r="H119" s="17"/>
      <c r="I119" s="17"/>
      <c r="J119" s="17"/>
      <c r="K119" s="17"/>
    </row>
    <row r="128" spans="2:22" x14ac:dyDescent="0.2">
      <c r="V128" s="10"/>
    </row>
    <row r="129" spans="21:24" x14ac:dyDescent="0.2">
      <c r="U129" s="20"/>
    </row>
    <row r="130" spans="21:24" x14ac:dyDescent="0.2">
      <c r="U130" s="20"/>
    </row>
    <row r="131" spans="21:24" x14ac:dyDescent="0.2">
      <c r="V131" s="10"/>
    </row>
    <row r="132" spans="21:24" x14ac:dyDescent="0.2">
      <c r="U132" s="20"/>
      <c r="X132" s="12"/>
    </row>
    <row r="133" spans="21:24" x14ac:dyDescent="0.2">
      <c r="U133" s="20"/>
      <c r="X133" s="12"/>
    </row>
    <row r="134" spans="21:24" x14ac:dyDescent="0.2">
      <c r="V134" s="10"/>
    </row>
    <row r="135" spans="21:24" x14ac:dyDescent="0.2">
      <c r="U135" s="20"/>
      <c r="X135" s="12"/>
    </row>
    <row r="136" spans="21:24" x14ac:dyDescent="0.2">
      <c r="U136" s="20"/>
      <c r="X136" s="12"/>
    </row>
    <row r="137" spans="21:24" x14ac:dyDescent="0.2">
      <c r="V137" s="10"/>
    </row>
    <row r="138" spans="21:24" x14ac:dyDescent="0.2">
      <c r="U138" s="20"/>
      <c r="X138" s="12"/>
    </row>
    <row r="139" spans="21:24" x14ac:dyDescent="0.2">
      <c r="U139" s="20"/>
      <c r="X139" s="12"/>
    </row>
    <row r="140" spans="21:24" x14ac:dyDescent="0.2">
      <c r="V140" s="10"/>
    </row>
    <row r="141" spans="21:24" x14ac:dyDescent="0.2">
      <c r="U141" s="20"/>
      <c r="X141" s="12"/>
    </row>
    <row r="142" spans="21:24" x14ac:dyDescent="0.2">
      <c r="U142" s="20"/>
      <c r="X142" s="12"/>
    </row>
    <row r="143" spans="21:24" x14ac:dyDescent="0.2">
      <c r="V143" s="10"/>
    </row>
    <row r="144" spans="21:24" x14ac:dyDescent="0.2">
      <c r="U144" s="20"/>
      <c r="X144" s="12"/>
    </row>
    <row r="145" spans="20:26" x14ac:dyDescent="0.2">
      <c r="U145" s="20"/>
      <c r="X145" s="12"/>
    </row>
    <row r="146" spans="20:26" x14ac:dyDescent="0.2">
      <c r="V146" s="10"/>
    </row>
    <row r="147" spans="20:26" ht="12.75" customHeight="1" x14ac:dyDescent="0.2">
      <c r="U147" s="20"/>
      <c r="V147" s="10" t="s">
        <v>32</v>
      </c>
      <c r="W147" s="10">
        <v>2994</v>
      </c>
      <c r="X147" s="10">
        <v>4572</v>
      </c>
    </row>
    <row r="148" spans="20:26" ht="12.75" customHeight="1" x14ac:dyDescent="0.2">
      <c r="U148" s="20" t="s">
        <v>212</v>
      </c>
      <c r="V148" s="9">
        <v>2173125</v>
      </c>
      <c r="W148" s="9">
        <v>831009</v>
      </c>
      <c r="X148" s="9">
        <v>81903</v>
      </c>
      <c r="Y148" s="28">
        <f>SUM(V148:X148)</f>
        <v>3086037</v>
      </c>
    </row>
    <row r="149" spans="20:26" ht="12.75" customHeight="1" x14ac:dyDescent="0.2">
      <c r="U149" s="20" t="s">
        <v>213</v>
      </c>
      <c r="V149" s="51">
        <v>1303875</v>
      </c>
      <c r="W149" s="9">
        <v>498605</v>
      </c>
      <c r="X149" s="9">
        <v>49142</v>
      </c>
      <c r="Y149" s="28">
        <f>SUM(V149:X149)</f>
        <v>1851622</v>
      </c>
      <c r="Z149" s="43">
        <f>Y148-Y149</f>
        <v>1234415</v>
      </c>
    </row>
    <row r="150" spans="20:26" ht="12.75" customHeight="1" x14ac:dyDescent="0.2">
      <c r="U150" s="20" t="s">
        <v>214</v>
      </c>
      <c r="V150" s="9">
        <v>54468</v>
      </c>
      <c r="W150" s="9">
        <v>33240</v>
      </c>
      <c r="X150" s="9"/>
      <c r="Y150" s="28">
        <f>SUM(V150:X150)</f>
        <v>87708</v>
      </c>
      <c r="Z150" s="43">
        <f>Y149-Y150</f>
        <v>1763914</v>
      </c>
    </row>
    <row r="151" spans="20:26" ht="12.75" customHeight="1" x14ac:dyDescent="0.2">
      <c r="U151" s="20" t="s">
        <v>215</v>
      </c>
      <c r="V151" s="9">
        <v>1646</v>
      </c>
      <c r="X151" s="12"/>
      <c r="Y151" s="28">
        <f>SUM(V151:X151)</f>
        <v>1646</v>
      </c>
      <c r="Z151" s="43">
        <f>Y150-Y151</f>
        <v>86062</v>
      </c>
    </row>
    <row r="152" spans="20:26" ht="12.75" customHeight="1" x14ac:dyDescent="0.2">
      <c r="U152" s="20" t="s">
        <v>216</v>
      </c>
      <c r="V152" s="43">
        <f>V148-SUM(V150:V151)</f>
        <v>2117011</v>
      </c>
      <c r="W152" s="43">
        <f t="shared" ref="W152:X152" si="9">W148-SUM(W150:W151)</f>
        <v>797769</v>
      </c>
      <c r="X152" s="43">
        <f t="shared" si="9"/>
        <v>81903</v>
      </c>
      <c r="Y152" s="28">
        <f>Y148-SUM(Y150:Y151)</f>
        <v>2996683</v>
      </c>
      <c r="Z152" s="43">
        <f t="shared" ref="Z152:Z154" si="10">Y151-Y152</f>
        <v>-2995037</v>
      </c>
    </row>
    <row r="153" spans="20:26" ht="12.75" customHeight="1" x14ac:dyDescent="0.2">
      <c r="T153" s="20"/>
      <c r="U153" s="20" t="s">
        <v>217</v>
      </c>
      <c r="V153" s="43">
        <v>1247761</v>
      </c>
      <c r="W153" s="43">
        <v>465365</v>
      </c>
      <c r="X153" s="43">
        <v>7850</v>
      </c>
      <c r="Y153" s="28">
        <f>SUM(V153:X153)</f>
        <v>1720976</v>
      </c>
      <c r="Z153" s="43">
        <f t="shared" si="10"/>
        <v>1275707</v>
      </c>
    </row>
    <row r="154" spans="20:26" ht="12.75" customHeight="1" x14ac:dyDescent="0.2">
      <c r="T154" s="9"/>
      <c r="U154" s="20" t="s">
        <v>218</v>
      </c>
      <c r="V154" s="9">
        <f>V152-V153</f>
        <v>869250</v>
      </c>
      <c r="W154" s="9">
        <f t="shared" ref="W154:X154" si="11">W152-W153</f>
        <v>332404</v>
      </c>
      <c r="X154" s="9">
        <f t="shared" si="11"/>
        <v>74053</v>
      </c>
      <c r="Y154" s="28">
        <f>SUM(V154:X154)</f>
        <v>1275707</v>
      </c>
      <c r="Z154" s="43">
        <f t="shared" si="10"/>
        <v>445269</v>
      </c>
    </row>
    <row r="155" spans="20:26" ht="12.75" customHeight="1" x14ac:dyDescent="0.2">
      <c r="U155" s="20" t="s">
        <v>220</v>
      </c>
      <c r="V155" s="29">
        <v>869250</v>
      </c>
      <c r="W155" s="43">
        <v>132308</v>
      </c>
      <c r="X155" s="9">
        <v>32761</v>
      </c>
      <c r="Y155" s="28">
        <f>SUM(V155:X155)</f>
        <v>1034319</v>
      </c>
    </row>
    <row r="156" spans="20:26" ht="12.75" customHeight="1" x14ac:dyDescent="0.2">
      <c r="T156">
        <v>-1</v>
      </c>
      <c r="W156" s="43">
        <v>200096</v>
      </c>
      <c r="X156" s="12"/>
    </row>
    <row r="157" spans="20:26" ht="12.75" customHeight="1" x14ac:dyDescent="0.2">
      <c r="X157" s="12"/>
    </row>
    <row r="158" spans="20:26" ht="12.75" customHeight="1" x14ac:dyDescent="0.2">
      <c r="X158" s="12"/>
    </row>
    <row r="159" spans="20:26" ht="12.75" customHeight="1" x14ac:dyDescent="0.2">
      <c r="V159" s="52" t="s">
        <v>166</v>
      </c>
      <c r="W159" s="30"/>
    </row>
    <row r="160" spans="20:26" ht="12.75" customHeight="1" x14ac:dyDescent="0.2">
      <c r="U160" s="20" t="s">
        <v>212</v>
      </c>
      <c r="V160" s="29">
        <f>$Y$148</f>
        <v>3086037</v>
      </c>
      <c r="W160" s="30"/>
    </row>
    <row r="161" spans="21:27" ht="12.75" customHeight="1" x14ac:dyDescent="0.2">
      <c r="U161" s="20" t="s">
        <v>214</v>
      </c>
      <c r="V161" s="29">
        <f>$Y$150</f>
        <v>87708</v>
      </c>
      <c r="W161" s="30">
        <f>W164+V164-V161</f>
        <v>2908975</v>
      </c>
      <c r="X161" s="12">
        <f>V161/$V$160</f>
        <v>2.8420916534701302E-2</v>
      </c>
    </row>
    <row r="162" spans="21:27" ht="12.75" customHeight="1" x14ac:dyDescent="0.2">
      <c r="U162" s="20" t="s">
        <v>215</v>
      </c>
      <c r="V162" s="29">
        <f>$Y$151</f>
        <v>1646</v>
      </c>
      <c r="W162" s="30">
        <f>W161-V162</f>
        <v>2907329</v>
      </c>
      <c r="X162" s="12">
        <f>V162/$V$160</f>
        <v>5.333701442983347E-4</v>
      </c>
    </row>
    <row r="163" spans="21:27" ht="12.75" customHeight="1" x14ac:dyDescent="0.2">
      <c r="U163" s="20" t="s">
        <v>216</v>
      </c>
      <c r="V163" s="29">
        <f>$Y$152</f>
        <v>2996683</v>
      </c>
      <c r="W163" s="30"/>
      <c r="X163" s="12">
        <f>V163/$V$160</f>
        <v>0.97104571332100031</v>
      </c>
    </row>
    <row r="164" spans="21:27" ht="12.75" customHeight="1" x14ac:dyDescent="0.2">
      <c r="U164" s="20" t="s">
        <v>213</v>
      </c>
      <c r="V164" s="29">
        <f>$Y$149</f>
        <v>1851622</v>
      </c>
      <c r="W164" s="30">
        <f>V163-V164</f>
        <v>1145061</v>
      </c>
      <c r="X164" s="53">
        <f>V164/$V$160</f>
        <v>0.59999993519196304</v>
      </c>
      <c r="Y164" s="30">
        <f>V160-V164</f>
        <v>1234415</v>
      </c>
      <c r="Z164" s="30">
        <f>Y164*0.4</f>
        <v>493766</v>
      </c>
    </row>
    <row r="165" spans="21:27" ht="12.75" customHeight="1" x14ac:dyDescent="0.2">
      <c r="U165" s="20" t="s">
        <v>217</v>
      </c>
      <c r="V165" s="29">
        <f>$Y$153</f>
        <v>1720976</v>
      </c>
      <c r="W165" s="30">
        <f>V163-V165</f>
        <v>1275707</v>
      </c>
      <c r="X165" s="53">
        <f>V165/$V$164</f>
        <v>0.92944240239098475</v>
      </c>
    </row>
    <row r="166" spans="21:27" ht="12.75" customHeight="1" x14ac:dyDescent="0.2">
      <c r="U166" s="20" t="s">
        <v>219</v>
      </c>
      <c r="V166" s="29">
        <f>V164-V165</f>
        <v>130646</v>
      </c>
      <c r="W166" s="30">
        <f>W165-V166</f>
        <v>1145061</v>
      </c>
      <c r="X166" s="53">
        <f>V166/$V$164</f>
        <v>7.0557597609015227E-2</v>
      </c>
      <c r="Y166" s="30">
        <f>Y164-V167</f>
        <v>-41292</v>
      </c>
    </row>
    <row r="167" spans="21:27" ht="12.75" customHeight="1" x14ac:dyDescent="0.2">
      <c r="U167" s="20" t="s">
        <v>218</v>
      </c>
      <c r="V167" s="9">
        <f>$Y$154</f>
        <v>1275707</v>
      </c>
      <c r="W167" s="30"/>
      <c r="X167" s="53">
        <f>V167/$V$160</f>
        <v>0.41338033212174707</v>
      </c>
    </row>
    <row r="168" spans="21:27" ht="12.75" customHeight="1" x14ac:dyDescent="0.2">
      <c r="U168" s="20" t="s">
        <v>221</v>
      </c>
      <c r="V168" s="9">
        <v>869250</v>
      </c>
      <c r="W168" s="43">
        <f>V167-V168</f>
        <v>406457</v>
      </c>
      <c r="X168" s="12">
        <f>V168/$V$167</f>
        <v>0.68138687018257327</v>
      </c>
    </row>
    <row r="169" spans="21:27" ht="12.75" customHeight="1" x14ac:dyDescent="0.2">
      <c r="U169" s="20" t="s">
        <v>222</v>
      </c>
      <c r="V169" s="9">
        <v>132308</v>
      </c>
      <c r="W169" s="43">
        <f>W168-V169</f>
        <v>274149</v>
      </c>
      <c r="X169" s="12">
        <f t="shared" ref="X169:X172" si="12">V169/$V$167</f>
        <v>0.10371347025610113</v>
      </c>
    </row>
    <row r="170" spans="21:27" ht="12.75" customHeight="1" x14ac:dyDescent="0.2">
      <c r="U170" s="20" t="s">
        <v>223</v>
      </c>
      <c r="V170" s="9">
        <v>200096</v>
      </c>
      <c r="W170" s="43">
        <f t="shared" ref="W170:W172" si="13">W169-V170</f>
        <v>74053</v>
      </c>
      <c r="X170" s="12">
        <f t="shared" si="12"/>
        <v>0.15685106376307412</v>
      </c>
    </row>
    <row r="171" spans="21:27" ht="12.75" customHeight="1" x14ac:dyDescent="0.2">
      <c r="U171" s="20" t="s">
        <v>224</v>
      </c>
      <c r="V171" s="9">
        <v>32761</v>
      </c>
      <c r="W171" s="43">
        <f t="shared" si="13"/>
        <v>41292</v>
      </c>
      <c r="X171" s="12">
        <f t="shared" si="12"/>
        <v>2.568066178205497E-2</v>
      </c>
    </row>
    <row r="172" spans="21:27" ht="12.75" customHeight="1" x14ac:dyDescent="0.2">
      <c r="U172" s="20" t="s">
        <v>225</v>
      </c>
      <c r="V172" s="43">
        <f>V167-SUM(V168:V171)</f>
        <v>41292</v>
      </c>
      <c r="W172" s="43">
        <f t="shared" si="13"/>
        <v>0</v>
      </c>
      <c r="X172" s="13">
        <f t="shared" si="12"/>
        <v>3.236793401619651E-2</v>
      </c>
    </row>
    <row r="175" spans="21:27" ht="12.75" customHeight="1" x14ac:dyDescent="0.2">
      <c r="U175" s="10" t="s">
        <v>32</v>
      </c>
      <c r="V175" s="52" t="s">
        <v>166</v>
      </c>
      <c r="W175" s="30"/>
      <c r="Y175" s="10">
        <v>2994</v>
      </c>
      <c r="Z175" s="52" t="s">
        <v>166</v>
      </c>
      <c r="AA175" s="30"/>
    </row>
    <row r="176" spans="21:27" ht="12.75" customHeight="1" x14ac:dyDescent="0.2">
      <c r="U176" s="20" t="s">
        <v>212</v>
      </c>
      <c r="V176" s="29">
        <f>$V$148</f>
        <v>2173125</v>
      </c>
      <c r="W176" s="30"/>
      <c r="Y176" s="20" t="s">
        <v>212</v>
      </c>
      <c r="Z176" s="29">
        <f>$W$148</f>
        <v>831009</v>
      </c>
      <c r="AA176" s="30"/>
    </row>
    <row r="177" spans="21:28" ht="12.75" customHeight="1" x14ac:dyDescent="0.2">
      <c r="U177" s="20" t="s">
        <v>214</v>
      </c>
      <c r="V177" s="29">
        <f>$V$150</f>
        <v>54468</v>
      </c>
      <c r="W177" s="30">
        <f>W180+V180-V177</f>
        <v>2062543</v>
      </c>
      <c r="X177" s="12">
        <f>V177/$V$176</f>
        <v>2.5064365832614323E-2</v>
      </c>
      <c r="Y177" s="20" t="s">
        <v>214</v>
      </c>
      <c r="Z177" s="29">
        <f>$W$150</f>
        <v>33240</v>
      </c>
      <c r="AA177" s="30">
        <f>AA180+Z180-Z177</f>
        <v>764529</v>
      </c>
      <c r="AB177" s="12">
        <f>Z177/$Z$176</f>
        <v>3.9999566791695397E-2</v>
      </c>
    </row>
    <row r="178" spans="21:28" ht="12.75" customHeight="1" x14ac:dyDescent="0.2">
      <c r="U178" s="20" t="s">
        <v>215</v>
      </c>
      <c r="V178" s="29">
        <f>$V$151</f>
        <v>1646</v>
      </c>
      <c r="W178" s="30">
        <f>W177-V178</f>
        <v>2060897</v>
      </c>
      <c r="X178" s="12">
        <f>V178/$V$176</f>
        <v>7.5743457003163645E-4</v>
      </c>
      <c r="Y178" s="20" t="s">
        <v>215</v>
      </c>
      <c r="Z178" s="29">
        <f>$W$151</f>
        <v>0</v>
      </c>
      <c r="AA178" s="30">
        <f>AA177-Z178</f>
        <v>764529</v>
      </c>
      <c r="AB178" s="12">
        <f>Z178/$Z$176</f>
        <v>0</v>
      </c>
    </row>
    <row r="179" spans="21:28" ht="12.75" customHeight="1" x14ac:dyDescent="0.2">
      <c r="U179" s="20" t="s">
        <v>216</v>
      </c>
      <c r="V179" s="29">
        <f>$V$152</f>
        <v>2117011</v>
      </c>
      <c r="W179" s="30"/>
      <c r="X179" s="12">
        <f>V179/$V$176</f>
        <v>0.97417819959735408</v>
      </c>
      <c r="Y179" s="20" t="s">
        <v>216</v>
      </c>
      <c r="Z179" s="29">
        <f>$W$152</f>
        <v>797769</v>
      </c>
      <c r="AA179" s="30"/>
      <c r="AB179" s="12">
        <f>Z179/$Z$176</f>
        <v>0.96000043320830464</v>
      </c>
    </row>
    <row r="180" spans="21:28" ht="12.75" customHeight="1" x14ac:dyDescent="0.2">
      <c r="U180" s="20" t="s">
        <v>213</v>
      </c>
      <c r="V180" s="29">
        <f>$V$149</f>
        <v>1303875</v>
      </c>
      <c r="W180" s="30">
        <f>V179-V180</f>
        <v>813136</v>
      </c>
      <c r="X180" s="53">
        <f>V180/$V$176</f>
        <v>0.6</v>
      </c>
      <c r="Y180" s="20" t="s">
        <v>213</v>
      </c>
      <c r="Z180" s="29">
        <f>$W$149</f>
        <v>498605</v>
      </c>
      <c r="AA180" s="30">
        <f>Z179-Z180</f>
        <v>299164</v>
      </c>
      <c r="AB180" s="53">
        <f>Z180/$Z$176</f>
        <v>0.59999951865743928</v>
      </c>
    </row>
    <row r="181" spans="21:28" ht="12.75" customHeight="1" x14ac:dyDescent="0.2">
      <c r="U181" s="20" t="s">
        <v>217</v>
      </c>
      <c r="V181" s="29">
        <f>$V$153</f>
        <v>1247761</v>
      </c>
      <c r="W181" s="30">
        <f>V179-V181</f>
        <v>869250</v>
      </c>
      <c r="X181" s="53">
        <f>V181/$V$180</f>
        <v>0.95696366599559002</v>
      </c>
      <c r="Y181" s="20" t="s">
        <v>217</v>
      </c>
      <c r="Z181" s="29">
        <f>$W$153</f>
        <v>465365</v>
      </c>
      <c r="AA181" s="30">
        <f>Z179-Z181</f>
        <v>332404</v>
      </c>
      <c r="AB181" s="53">
        <f>Z181/$Z$180</f>
        <v>0.93333400186520388</v>
      </c>
    </row>
    <row r="182" spans="21:28" ht="12.75" customHeight="1" x14ac:dyDescent="0.2">
      <c r="U182" s="20" t="s">
        <v>219</v>
      </c>
      <c r="V182" s="29">
        <f>V180-V181</f>
        <v>56114</v>
      </c>
      <c r="W182" s="30">
        <f>W181-V182</f>
        <v>813136</v>
      </c>
      <c r="X182" s="53">
        <f>V182/$V$180</f>
        <v>4.3036334004409933E-2</v>
      </c>
      <c r="Y182" s="20" t="s">
        <v>219</v>
      </c>
      <c r="Z182" s="29">
        <f>Z180-Z181</f>
        <v>33240</v>
      </c>
      <c r="AA182" s="30">
        <f>AA181-Z182</f>
        <v>299164</v>
      </c>
      <c r="AB182" s="53">
        <f>Z182/$Z$180</f>
        <v>6.6665998134796081E-2</v>
      </c>
    </row>
    <row r="183" spans="21:28" ht="12.75" customHeight="1" x14ac:dyDescent="0.2">
      <c r="U183" s="20" t="s">
        <v>218</v>
      </c>
      <c r="V183" s="9">
        <f>$V$154</f>
        <v>869250</v>
      </c>
      <c r="W183" s="30"/>
      <c r="X183" s="53">
        <f>V183/$V$176</f>
        <v>0.4</v>
      </c>
      <c r="Y183" s="20" t="s">
        <v>218</v>
      </c>
      <c r="Z183" s="9">
        <f>$W$154</f>
        <v>332404</v>
      </c>
      <c r="AA183" s="30"/>
      <c r="AB183" s="53">
        <f>Z183/$Z$176</f>
        <v>0.40000048134256067</v>
      </c>
    </row>
    <row r="184" spans="21:28" ht="12.75" customHeight="1" x14ac:dyDescent="0.2">
      <c r="U184" s="20" t="s">
        <v>221</v>
      </c>
      <c r="V184" s="9">
        <v>869250</v>
      </c>
      <c r="W184" s="43">
        <f>V183-V184</f>
        <v>0</v>
      </c>
      <c r="X184" s="12">
        <f>V184/$V$183</f>
        <v>1</v>
      </c>
      <c r="Y184" s="20" t="s">
        <v>222</v>
      </c>
      <c r="Z184" s="9">
        <f>SUM(W155:W156)</f>
        <v>332404</v>
      </c>
      <c r="AA184" s="43">
        <f>Z183-Z184</f>
        <v>0</v>
      </c>
      <c r="AB184" s="12"/>
    </row>
    <row r="187" spans="21:28" ht="12.75" customHeight="1" x14ac:dyDescent="0.2">
      <c r="U187" s="10">
        <v>4572</v>
      </c>
    </row>
    <row r="188" spans="21:28" ht="12.75" customHeight="1" x14ac:dyDescent="0.2">
      <c r="U188" s="10" t="s">
        <v>32</v>
      </c>
      <c r="V188" s="52" t="s">
        <v>166</v>
      </c>
      <c r="W188" s="30"/>
    </row>
    <row r="189" spans="21:28" ht="12.75" customHeight="1" x14ac:dyDescent="0.2">
      <c r="U189" s="20" t="s">
        <v>212</v>
      </c>
      <c r="V189" s="29">
        <f>$X$148</f>
        <v>81903</v>
      </c>
      <c r="W189" s="30"/>
    </row>
    <row r="190" spans="21:28" ht="12.75" customHeight="1" x14ac:dyDescent="0.2">
      <c r="U190" s="20" t="s">
        <v>214</v>
      </c>
      <c r="V190" s="29">
        <f>$X$150</f>
        <v>0</v>
      </c>
      <c r="W190" s="30">
        <f>W193+V193-V190</f>
        <v>81903</v>
      </c>
      <c r="X190" s="12">
        <f>V190/$V$176</f>
        <v>0</v>
      </c>
    </row>
    <row r="191" spans="21:28" ht="12.75" customHeight="1" x14ac:dyDescent="0.2">
      <c r="U191" s="20" t="s">
        <v>215</v>
      </c>
      <c r="V191" s="54">
        <f>$X$151</f>
        <v>0</v>
      </c>
      <c r="W191" s="30">
        <f>W190-V191</f>
        <v>81903</v>
      </c>
      <c r="X191" s="12">
        <f>V191/$V$176</f>
        <v>0</v>
      </c>
    </row>
    <row r="192" spans="21:28" ht="12.75" customHeight="1" x14ac:dyDescent="0.2">
      <c r="U192" s="20" t="s">
        <v>216</v>
      </c>
      <c r="V192" s="29">
        <f>$X$152</f>
        <v>81903</v>
      </c>
      <c r="W192" s="30"/>
      <c r="X192" s="12">
        <f>V192/$V$176</f>
        <v>3.7689042277825713E-2</v>
      </c>
    </row>
    <row r="193" spans="21:24" ht="12.75" customHeight="1" x14ac:dyDescent="0.2">
      <c r="U193" s="20" t="s">
        <v>213</v>
      </c>
      <c r="V193" s="29">
        <f>$X$149</f>
        <v>49142</v>
      </c>
      <c r="W193" s="30">
        <f>V192-V193</f>
        <v>32761</v>
      </c>
      <c r="X193" s="53">
        <f>V193/$V$176</f>
        <v>2.2613517400057521E-2</v>
      </c>
    </row>
    <row r="194" spans="21:24" ht="12.75" customHeight="1" x14ac:dyDescent="0.2">
      <c r="U194" s="20" t="s">
        <v>217</v>
      </c>
      <c r="V194" s="29">
        <f>$X$153</f>
        <v>7850</v>
      </c>
      <c r="W194" s="30">
        <f>V192-V194</f>
        <v>74053</v>
      </c>
      <c r="X194" s="53">
        <f>V194/$V$180</f>
        <v>6.0205157703000674E-3</v>
      </c>
    </row>
    <row r="195" spans="21:24" ht="12.75" customHeight="1" x14ac:dyDescent="0.2">
      <c r="U195" s="20" t="s">
        <v>219</v>
      </c>
      <c r="V195" s="29">
        <f>V193-V194</f>
        <v>41292</v>
      </c>
      <c r="W195" s="30">
        <f>W194-V195</f>
        <v>32761</v>
      </c>
      <c r="X195" s="53">
        <f>V195/$V$180</f>
        <v>3.1668679896462465E-2</v>
      </c>
    </row>
    <row r="196" spans="21:24" ht="12.75" customHeight="1" x14ac:dyDescent="0.2">
      <c r="U196" s="20" t="s">
        <v>218</v>
      </c>
      <c r="V196" s="9">
        <f>$X$154</f>
        <v>74053</v>
      </c>
      <c r="W196" s="30"/>
      <c r="X196" s="53">
        <f>V196/$V$176</f>
        <v>3.4076732815645674E-2</v>
      </c>
    </row>
    <row r="197" spans="21:24" ht="12.75" customHeight="1" x14ac:dyDescent="0.2">
      <c r="U197" s="20" t="s">
        <v>224</v>
      </c>
      <c r="V197" s="9">
        <v>32761</v>
      </c>
      <c r="W197" s="43">
        <f>V196-V197</f>
        <v>41292</v>
      </c>
      <c r="X197" s="12">
        <f>V197/$V$183</f>
        <v>3.7688812194420475E-2</v>
      </c>
    </row>
  </sheetData>
  <dataValidations disablePrompts="1" count="1">
    <dataValidation type="list" allowBlank="1" showInputMessage="1" showErrorMessage="1" sqref="B86">
      <formula1>"Corrente,Capital"</formula1>
    </dataValidation>
  </dataValidation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5" orientation="landscape" r:id="rId4"/>
  <drawing r:id="rId5"/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5"/>
  <sheetViews>
    <sheetView showGridLines="0" showRowColHeaders="0" workbookViewId="0"/>
  </sheetViews>
  <sheetFormatPr defaultColWidth="0" defaultRowHeight="12.75" customHeight="1" zeroHeight="1" x14ac:dyDescent="0.2"/>
  <cols>
    <col min="1" max="14" width="9.140625" style="34" customWidth="1"/>
    <col min="15" max="15" width="10.7109375" style="34" customWidth="1"/>
    <col min="16" max="21" width="9.140625" style="34" customWidth="1"/>
    <col min="22" max="16384" width="9.140625" style="34" hidden="1"/>
  </cols>
  <sheetData>
    <row r="1" spans="1:17" x14ac:dyDescent="0.2"/>
    <row r="2" spans="1:17" x14ac:dyDescent="0.2">
      <c r="D2" s="35"/>
    </row>
    <row r="3" spans="1:17" x14ac:dyDescent="0.2"/>
    <row r="4" spans="1:17" x14ac:dyDescent="0.2"/>
    <row r="5" spans="1:17" x14ac:dyDescent="0.2"/>
    <row r="6" spans="1:17" x14ac:dyDescent="0.2"/>
    <row r="7" spans="1:17" s="72" customFormat="1" ht="0.2" customHeight="1" x14ac:dyDescent="0.2">
      <c r="A7" s="72">
        <v>2017</v>
      </c>
    </row>
    <row r="8" spans="1:17" s="72" customFormat="1" ht="0.2" customHeight="1" x14ac:dyDescent="0.2">
      <c r="B8" s="73">
        <f>SUMIF('Base Provisão'!$C:$C,Performance!$A$7,'Base Provisão'!$H:$H)</f>
        <v>2599268.14</v>
      </c>
      <c r="C8" s="74">
        <v>2016</v>
      </c>
      <c r="D8" s="75" t="s">
        <v>231</v>
      </c>
      <c r="E8" s="75" t="s">
        <v>232</v>
      </c>
      <c r="F8" s="75" t="s">
        <v>233</v>
      </c>
      <c r="G8" s="75" t="s">
        <v>234</v>
      </c>
      <c r="H8" s="75" t="s">
        <v>235</v>
      </c>
      <c r="I8" s="75" t="s">
        <v>236</v>
      </c>
      <c r="J8" s="75" t="s">
        <v>237</v>
      </c>
      <c r="K8" s="75" t="s">
        <v>238</v>
      </c>
      <c r="L8" s="75" t="s">
        <v>239</v>
      </c>
      <c r="M8" s="75" t="s">
        <v>240</v>
      </c>
      <c r="N8" s="75" t="s">
        <v>241</v>
      </c>
      <c r="O8" s="75" t="s">
        <v>242</v>
      </c>
    </row>
    <row r="9" spans="1:17" s="72" customFormat="1" ht="0.2" customHeight="1" x14ac:dyDescent="0.2">
      <c r="C9" s="72" t="s">
        <v>243</v>
      </c>
      <c r="D9" s="76">
        <f t="shared" ref="D9:O9" si="0">($B$8/12)/1000</f>
        <v>216.60567833333334</v>
      </c>
      <c r="E9" s="76">
        <f t="shared" si="0"/>
        <v>216.60567833333334</v>
      </c>
      <c r="F9" s="76">
        <f t="shared" si="0"/>
        <v>216.60567833333334</v>
      </c>
      <c r="G9" s="76">
        <f t="shared" si="0"/>
        <v>216.60567833333334</v>
      </c>
      <c r="H9" s="76">
        <f t="shared" si="0"/>
        <v>216.60567833333334</v>
      </c>
      <c r="I9" s="76">
        <f t="shared" si="0"/>
        <v>216.60567833333334</v>
      </c>
      <c r="J9" s="76">
        <f t="shared" si="0"/>
        <v>216.60567833333334</v>
      </c>
      <c r="K9" s="76">
        <f t="shared" si="0"/>
        <v>216.60567833333334</v>
      </c>
      <c r="L9" s="76">
        <f t="shared" si="0"/>
        <v>216.60567833333334</v>
      </c>
      <c r="M9" s="76">
        <f t="shared" si="0"/>
        <v>216.60567833333334</v>
      </c>
      <c r="N9" s="76">
        <f t="shared" si="0"/>
        <v>216.60567833333334</v>
      </c>
      <c r="O9" s="76">
        <f t="shared" si="0"/>
        <v>216.60567833333334</v>
      </c>
    </row>
    <row r="10" spans="1:17" s="72" customFormat="1" ht="0.2" customHeight="1" x14ac:dyDescent="0.2">
      <c r="C10" s="72" t="s">
        <v>244</v>
      </c>
      <c r="D10" s="76">
        <f>D9</f>
        <v>216.60567833333334</v>
      </c>
      <c r="E10" s="76">
        <f t="shared" ref="E10:O10" si="1">E9+D10</f>
        <v>433.21135666666669</v>
      </c>
      <c r="F10" s="76">
        <f t="shared" si="1"/>
        <v>649.81703500000003</v>
      </c>
      <c r="G10" s="76">
        <f t="shared" si="1"/>
        <v>866.42271333333338</v>
      </c>
      <c r="H10" s="76">
        <f t="shared" si="1"/>
        <v>1083.0283916666667</v>
      </c>
      <c r="I10" s="76">
        <f t="shared" si="1"/>
        <v>1299.6340700000001</v>
      </c>
      <c r="J10" s="76">
        <f t="shared" si="1"/>
        <v>1516.2397483333334</v>
      </c>
      <c r="K10" s="76">
        <f t="shared" si="1"/>
        <v>1732.8454266666668</v>
      </c>
      <c r="L10" s="76">
        <f t="shared" si="1"/>
        <v>1949.4511050000001</v>
      </c>
      <c r="M10" s="76">
        <f t="shared" si="1"/>
        <v>2166.0567833333334</v>
      </c>
      <c r="N10" s="76">
        <f t="shared" si="1"/>
        <v>2382.6624616666668</v>
      </c>
      <c r="O10" s="77">
        <f t="shared" si="1"/>
        <v>2599.2681400000001</v>
      </c>
    </row>
    <row r="11" spans="1:17" s="72" customFormat="1" ht="0.2" customHeight="1" x14ac:dyDescent="0.2">
      <c r="B11" s="72" t="s">
        <v>245</v>
      </c>
      <c r="C11" s="72" t="s">
        <v>246</v>
      </c>
      <c r="D11" s="76">
        <f>SUMIF('Base Despesas'!$A:$A,Performance!$A$7&amp;Performance!D$8,'Base Despesas'!$Q:$Q)/1000</f>
        <v>19.082009999999997</v>
      </c>
      <c r="E11" s="76">
        <f>SUMIF('Base Despesas'!$A:$A,Performance!$A$7&amp;Performance!E$8,'Base Despesas'!$Q:$Q)/1000</f>
        <v>84.732770000000002</v>
      </c>
      <c r="F11" s="76">
        <f>SUMIF('Base Despesas'!$A:$A,Performance!$A$7&amp;Performance!F$8,'Base Despesas'!$Q:$Q)/1000</f>
        <v>96.605069999999998</v>
      </c>
      <c r="G11" s="76">
        <f>SUMIF('Base Despesas'!$A:$A,Performance!$A$7&amp;Performance!G$8,'Base Despesas'!$Q:$Q)/1000</f>
        <v>94.957530000000006</v>
      </c>
      <c r="H11" s="76">
        <f>SUMIF('Base Despesas'!$A:$A,Performance!$A$7&amp;Performance!H$8,'Base Despesas'!$Q:$Q)/1000</f>
        <v>87.536370000000005</v>
      </c>
      <c r="I11" s="76">
        <f>SUMIF('Base Despesas'!$A:$A,Performance!$A$7&amp;Performance!I$8,'Base Despesas'!$Q:$Q)/1000</f>
        <v>224.74001999999999</v>
      </c>
      <c r="J11" s="76">
        <f>SUMIF('Base Despesas'!$A:$A,Performance!$A$7&amp;Performance!J$8,'Base Despesas'!$Q:$Q)/1000</f>
        <v>107.36237</v>
      </c>
      <c r="K11" s="76">
        <f>SUMIF('Base Despesas'!$A:$A,Performance!$A$7&amp;Performance!K$8,'Base Despesas'!$Q:$Q)/1000</f>
        <v>173.07727</v>
      </c>
      <c r="L11" s="76">
        <f>SUMIF('Base Despesas'!$A:$A,Performance!$A$7&amp;Performance!L$8,'Base Despesas'!$Q:$Q)/1000</f>
        <v>104.13227000000002</v>
      </c>
      <c r="M11" s="76">
        <f>SUMIF('Base Despesas'!$A:$A,Performance!$A$7&amp;Performance!M$8,'Base Despesas'!$Q:$Q)/1000</f>
        <v>244.37069000000002</v>
      </c>
      <c r="N11" s="76">
        <f>SUMIF('Base Despesas'!$A:$A,Performance!$A$7&amp;Performance!N$8,'Base Despesas'!$Q:$Q)/1000</f>
        <v>408.95087999999998</v>
      </c>
      <c r="O11" s="76">
        <f>SUMIF('Base Despesas'!$A:$A,Performance!$A$7&amp;Performance!O$8,'Base Despesas'!$Q:$Q)/1000</f>
        <v>385.41309000000001</v>
      </c>
    </row>
    <row r="12" spans="1:17" s="72" customFormat="1" ht="0.2" customHeight="1" x14ac:dyDescent="0.2">
      <c r="B12" s="78"/>
      <c r="C12" s="72" t="s">
        <v>247</v>
      </c>
      <c r="D12" s="76">
        <f>D11</f>
        <v>19.082009999999997</v>
      </c>
      <c r="E12" s="76">
        <f t="shared" ref="E12:O12" si="2">E11+D12</f>
        <v>103.81478</v>
      </c>
      <c r="F12" s="76">
        <f t="shared" si="2"/>
        <v>200.41985</v>
      </c>
      <c r="G12" s="76">
        <f t="shared" si="2"/>
        <v>295.37738000000002</v>
      </c>
      <c r="H12" s="76">
        <f t="shared" si="2"/>
        <v>382.91375000000005</v>
      </c>
      <c r="I12" s="76">
        <f t="shared" si="2"/>
        <v>607.65377000000001</v>
      </c>
      <c r="J12" s="76">
        <f t="shared" si="2"/>
        <v>715.01613999999995</v>
      </c>
      <c r="K12" s="76">
        <f t="shared" si="2"/>
        <v>888.09340999999995</v>
      </c>
      <c r="L12" s="76">
        <f t="shared" si="2"/>
        <v>992.22568000000001</v>
      </c>
      <c r="M12" s="76">
        <f t="shared" si="2"/>
        <v>1236.59637</v>
      </c>
      <c r="N12" s="76">
        <f t="shared" si="2"/>
        <v>1645.5472500000001</v>
      </c>
      <c r="O12" s="77">
        <f t="shared" si="2"/>
        <v>2030.9603400000001</v>
      </c>
    </row>
    <row r="13" spans="1:17" s="72" customFormat="1" ht="0.2" customHeight="1" x14ac:dyDescent="0.2">
      <c r="A13" s="72" t="s">
        <v>253</v>
      </c>
      <c r="D13" s="79">
        <f t="shared" ref="D13:O13" si="3">IF(ISERROR(D12/D10),"",(D12/D10))</f>
        <v>8.809561294434208E-2</v>
      </c>
      <c r="E13" s="79">
        <f t="shared" si="3"/>
        <v>0.23964002421081496</v>
      </c>
      <c r="F13" s="79">
        <f t="shared" si="3"/>
        <v>0.30842504767515055</v>
      </c>
      <c r="G13" s="79">
        <f t="shared" si="3"/>
        <v>0.34091601645992553</v>
      </c>
      <c r="H13" s="79">
        <f t="shared" si="3"/>
        <v>0.35355836739490837</v>
      </c>
      <c r="I13" s="79">
        <f t="shared" si="3"/>
        <v>0.46755758719067742</v>
      </c>
      <c r="J13" s="79">
        <f t="shared" si="3"/>
        <v>0.47157195343675246</v>
      </c>
      <c r="K13" s="79">
        <f t="shared" si="3"/>
        <v>0.512505845203027</v>
      </c>
      <c r="L13" s="79">
        <f t="shared" si="3"/>
        <v>0.50897695123263942</v>
      </c>
      <c r="M13" s="79">
        <f t="shared" si="3"/>
        <v>0.57089748501283899</v>
      </c>
      <c r="N13" s="79">
        <f t="shared" si="3"/>
        <v>0.69063380838633082</v>
      </c>
      <c r="O13" s="79">
        <f t="shared" si="3"/>
        <v>0.78135853271375066</v>
      </c>
    </row>
    <row r="14" spans="1:17" s="72" customFormat="1" ht="0.2" customHeight="1" x14ac:dyDescent="0.35">
      <c r="A14" s="80">
        <f>SUMIF('Base Despesas'!$A:$A,Performance!$A$13,'Base Despesas'!$Q:$Q)</f>
        <v>743894.76</v>
      </c>
      <c r="B14" s="72" t="s">
        <v>166</v>
      </c>
      <c r="C14" s="72" t="s">
        <v>248</v>
      </c>
      <c r="D14" s="81">
        <f t="shared" ref="D14:O14" si="4">D11/SUM($D$11:$O$11)</f>
        <v>9.3955601319127661E-3</v>
      </c>
      <c r="E14" s="81">
        <f t="shared" si="4"/>
        <v>4.1720543888119452E-2</v>
      </c>
      <c r="F14" s="81">
        <f t="shared" si="4"/>
        <v>4.7566202105157794E-2</v>
      </c>
      <c r="G14" s="81">
        <f t="shared" si="4"/>
        <v>4.6754989809402188E-2</v>
      </c>
      <c r="H14" s="81">
        <f t="shared" si="4"/>
        <v>4.3100974586239335E-2</v>
      </c>
      <c r="I14" s="81">
        <f t="shared" si="4"/>
        <v>0.11065702051079933</v>
      </c>
      <c r="J14" s="81">
        <f t="shared" si="4"/>
        <v>5.2862858956664802E-2</v>
      </c>
      <c r="K14" s="81">
        <f t="shared" si="4"/>
        <v>8.5219423831781965E-2</v>
      </c>
      <c r="L14" s="81">
        <f t="shared" si="4"/>
        <v>5.1272429081505359E-2</v>
      </c>
      <c r="M14" s="81">
        <f t="shared" si="4"/>
        <v>0.12032272870478604</v>
      </c>
      <c r="N14" s="81">
        <f t="shared" si="4"/>
        <v>0.20135837807645224</v>
      </c>
      <c r="O14" s="81">
        <f t="shared" si="4"/>
        <v>0.18976889031717872</v>
      </c>
    </row>
    <row r="15" spans="1:17" s="72" customFormat="1" ht="0.2" customHeight="1" x14ac:dyDescent="0.2">
      <c r="D15" s="76">
        <f t="shared" ref="D15:O15" si="5">$A$14*D14</f>
        <v>6989.3079493948153</v>
      </c>
      <c r="E15" s="76">
        <f t="shared" si="5"/>
        <v>31035.693982722089</v>
      </c>
      <c r="F15" s="76">
        <f t="shared" si="5"/>
        <v>35384.248499127854</v>
      </c>
      <c r="G15" s="76">
        <f t="shared" si="5"/>
        <v>34780.791923067685</v>
      </c>
      <c r="H15" s="76">
        <f t="shared" si="5"/>
        <v>32062.589145596608</v>
      </c>
      <c r="I15" s="76">
        <f t="shared" si="5"/>
        <v>82317.177715196143</v>
      </c>
      <c r="J15" s="76">
        <f t="shared" si="5"/>
        <v>39324.403776482017</v>
      </c>
      <c r="K15" s="76">
        <f t="shared" si="5"/>
        <v>63394.282838681727</v>
      </c>
      <c r="L15" s="76">
        <f t="shared" si="5"/>
        <v>38141.291326203449</v>
      </c>
      <c r="M15" s="76">
        <f t="shared" si="5"/>
        <v>89507.447392391929</v>
      </c>
      <c r="N15" s="76">
        <f t="shared" si="5"/>
        <v>149789.4423331717</v>
      </c>
      <c r="O15" s="76">
        <f t="shared" si="5"/>
        <v>141168.08311796398</v>
      </c>
      <c r="Q15" s="82"/>
    </row>
    <row r="16" spans="1:17" s="72" customFormat="1" ht="0.2" customHeight="1" x14ac:dyDescent="0.2">
      <c r="B16" s="72" t="s">
        <v>166</v>
      </c>
      <c r="C16" s="83" t="s">
        <v>249</v>
      </c>
      <c r="D16" s="77">
        <f t="shared" ref="D16:O16" si="6">D15/1000+D11</f>
        <v>26.07131794939481</v>
      </c>
      <c r="E16" s="77">
        <f t="shared" si="6"/>
        <v>115.7684639827221</v>
      </c>
      <c r="F16" s="77">
        <f t="shared" si="6"/>
        <v>131.98931849912785</v>
      </c>
      <c r="G16" s="77">
        <f t="shared" si="6"/>
        <v>129.7383219230677</v>
      </c>
      <c r="H16" s="77">
        <f t="shared" si="6"/>
        <v>119.59895914559661</v>
      </c>
      <c r="I16" s="77">
        <f t="shared" si="6"/>
        <v>307.05719771519614</v>
      </c>
      <c r="J16" s="77">
        <f t="shared" si="6"/>
        <v>146.68677377648203</v>
      </c>
      <c r="K16" s="77">
        <f t="shared" si="6"/>
        <v>236.47155283868173</v>
      </c>
      <c r="L16" s="77">
        <f t="shared" si="6"/>
        <v>142.27356132620346</v>
      </c>
      <c r="M16" s="77">
        <f t="shared" si="6"/>
        <v>333.87813739239198</v>
      </c>
      <c r="N16" s="77">
        <f t="shared" si="6"/>
        <v>558.74032233317166</v>
      </c>
      <c r="O16" s="77">
        <f t="shared" si="6"/>
        <v>526.581173117964</v>
      </c>
    </row>
    <row r="17" spans="1:15" s="72" customFormat="1" ht="0.2" customHeight="1" x14ac:dyDescent="0.2">
      <c r="C17" s="83" t="s">
        <v>250</v>
      </c>
      <c r="D17" s="77">
        <f>D16</f>
        <v>26.07131794939481</v>
      </c>
      <c r="E17" s="77">
        <f t="shared" ref="E17:O17" si="7">E16+D17</f>
        <v>141.83978193211692</v>
      </c>
      <c r="F17" s="77">
        <f t="shared" si="7"/>
        <v>273.8291004312448</v>
      </c>
      <c r="G17" s="77">
        <f t="shared" si="7"/>
        <v>403.5674223543125</v>
      </c>
      <c r="H17" s="77">
        <f t="shared" si="7"/>
        <v>523.16638149990911</v>
      </c>
      <c r="I17" s="77">
        <f t="shared" si="7"/>
        <v>830.22357921510525</v>
      </c>
      <c r="J17" s="77">
        <f t="shared" si="7"/>
        <v>976.91035299158727</v>
      </c>
      <c r="K17" s="77">
        <f t="shared" si="7"/>
        <v>1213.381905830269</v>
      </c>
      <c r="L17" s="77">
        <f t="shared" si="7"/>
        <v>1355.6554671564725</v>
      </c>
      <c r="M17" s="77">
        <f t="shared" si="7"/>
        <v>1689.5336045488643</v>
      </c>
      <c r="N17" s="77">
        <f t="shared" si="7"/>
        <v>2248.273926882036</v>
      </c>
      <c r="O17" s="77">
        <f t="shared" si="7"/>
        <v>2774.8550999999998</v>
      </c>
    </row>
    <row r="18" spans="1:15" s="72" customFormat="1" ht="0.2" customHeight="1" x14ac:dyDescent="0.2">
      <c r="C18" s="83"/>
      <c r="D18" s="79">
        <f t="shared" ref="D18:O18" si="8">IF(ISERROR(D17/D10),"",(D17/D10))</f>
        <v>0.12036304011048961</v>
      </c>
      <c r="E18" s="79">
        <f t="shared" si="8"/>
        <v>0.32741473590050679</v>
      </c>
      <c r="F18" s="79">
        <f t="shared" si="8"/>
        <v>0.42139415509666467</v>
      </c>
      <c r="G18" s="79">
        <f t="shared" si="8"/>
        <v>0.46578582964623938</v>
      </c>
      <c r="H18" s="79">
        <f t="shared" si="8"/>
        <v>0.48305878730917767</v>
      </c>
      <c r="I18" s="79">
        <f t="shared" si="8"/>
        <v>0.63881333860007627</v>
      </c>
      <c r="J18" s="79">
        <f t="shared" si="8"/>
        <v>0.64429807625437685</v>
      </c>
      <c r="K18" s="79">
        <f t="shared" si="8"/>
        <v>0.70022512519443392</v>
      </c>
      <c r="L18" s="79">
        <f t="shared" si="8"/>
        <v>0.69540367731175923</v>
      </c>
      <c r="M18" s="79">
        <f t="shared" si="8"/>
        <v>0.78000429977133379</v>
      </c>
      <c r="N18" s="79">
        <f t="shared" si="8"/>
        <v>0.94359732570318566</v>
      </c>
      <c r="O18" s="79">
        <f t="shared" si="8"/>
        <v>1.0675524611323861</v>
      </c>
    </row>
    <row r="19" spans="1:15" s="72" customFormat="1" ht="0.2" customHeight="1" x14ac:dyDescent="0.2">
      <c r="C19" s="83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spans="1:15" s="72" customFormat="1" ht="0.2" customHeight="1" x14ac:dyDescent="0.2">
      <c r="A20" s="83">
        <v>2018</v>
      </c>
      <c r="D20" s="76"/>
      <c r="E20" s="76"/>
      <c r="F20" s="76"/>
      <c r="G20" s="76"/>
      <c r="H20" s="77"/>
      <c r="I20" s="77"/>
      <c r="J20" s="77"/>
      <c r="K20" s="77"/>
      <c r="L20" s="77"/>
      <c r="M20" s="77"/>
      <c r="N20" s="77"/>
      <c r="O20" s="77"/>
    </row>
    <row r="21" spans="1:15" s="72" customFormat="1" ht="0.2" customHeight="1" x14ac:dyDescent="0.2">
      <c r="C21" s="72" t="s">
        <v>243</v>
      </c>
      <c r="D21" s="73">
        <f>IF($E$73="contingenciado",'Gráficos Provisão'!$Y$153,'Gráficos Provisão'!$Y$152)/1000/12</f>
        <v>249.72358333333332</v>
      </c>
      <c r="E21" s="73">
        <f>IF($E$73="contingenciado",'Gráficos Provisão'!$Y$153,'Gráficos Provisão'!$Y$152)/1000/12</f>
        <v>249.72358333333332</v>
      </c>
      <c r="F21" s="73">
        <f>IF($E$73="contingenciado",'Gráficos Provisão'!$Y$153,'Gráficos Provisão'!$Y$152)/1000/12</f>
        <v>249.72358333333332</v>
      </c>
      <c r="G21" s="73">
        <f>IF($E$73="contingenciado",'Gráficos Provisão'!$Y$153,'Gráficos Provisão'!$Y$152)/1000/12</f>
        <v>249.72358333333332</v>
      </c>
      <c r="H21" s="73">
        <f>IF($E$73="contingenciado",'Gráficos Provisão'!$Y$153,'Gráficos Provisão'!$Y$152)/1000/12</f>
        <v>249.72358333333332</v>
      </c>
      <c r="I21" s="73">
        <f>IF($E$73="contingenciado",'Gráficos Provisão'!$Y$153,'Gráficos Provisão'!$Y$152)/1000/12</f>
        <v>249.72358333333332</v>
      </c>
      <c r="J21" s="73">
        <f>IF($E$73="contingenciado",'Gráficos Provisão'!$Y$153,'Gráficos Provisão'!$Y$152)/1000/12</f>
        <v>249.72358333333332</v>
      </c>
      <c r="K21" s="73">
        <f>IF($E$73="contingenciado",'Gráficos Provisão'!$Y$153,'Gráficos Provisão'!$Y$152)/1000/12</f>
        <v>249.72358333333332</v>
      </c>
      <c r="L21" s="73">
        <f>IF($E$73="contingenciado",'Gráficos Provisão'!$Y$153,'Gráficos Provisão'!$Y$152)/1000/12</f>
        <v>249.72358333333332</v>
      </c>
      <c r="M21" s="73">
        <f>IF($E$73="contingenciado",'Gráficos Provisão'!$Y$153,'Gráficos Provisão'!$Y$152)/1000/12</f>
        <v>249.72358333333332</v>
      </c>
      <c r="N21" s="73">
        <f>IF($E$73="contingenciado",'Gráficos Provisão'!$Y$153,'Gráficos Provisão'!$Y$152)/1000/12</f>
        <v>249.72358333333332</v>
      </c>
      <c r="O21" s="73">
        <f>IF($E$73="contingenciado",'Gráficos Provisão'!$Y$153,'Gráficos Provisão'!$Y$152)/1000/12</f>
        <v>249.72358333333332</v>
      </c>
    </row>
    <row r="22" spans="1:15" s="72" customFormat="1" ht="0.2" customHeight="1" x14ac:dyDescent="0.2">
      <c r="C22" s="72" t="s">
        <v>244</v>
      </c>
      <c r="D22" s="73">
        <f>D21</f>
        <v>249.72358333333332</v>
      </c>
      <c r="E22" s="73">
        <f>E21+D21</f>
        <v>499.44716666666665</v>
      </c>
      <c r="F22" s="73">
        <f t="shared" ref="F22:O22" si="9">F21+E22</f>
        <v>749.17075</v>
      </c>
      <c r="G22" s="73">
        <f t="shared" si="9"/>
        <v>998.89433333333329</v>
      </c>
      <c r="H22" s="73">
        <f t="shared" si="9"/>
        <v>1248.6179166666666</v>
      </c>
      <c r="I22" s="73">
        <f t="shared" si="9"/>
        <v>1498.3415</v>
      </c>
      <c r="J22" s="73">
        <f t="shared" si="9"/>
        <v>1748.0650833333334</v>
      </c>
      <c r="K22" s="73">
        <f t="shared" si="9"/>
        <v>1997.7886666666668</v>
      </c>
      <c r="L22" s="73">
        <f t="shared" si="9"/>
        <v>2247.5122500000002</v>
      </c>
      <c r="M22" s="73">
        <f t="shared" si="9"/>
        <v>2497.2358333333336</v>
      </c>
      <c r="N22" s="73">
        <f t="shared" si="9"/>
        <v>2746.959416666667</v>
      </c>
      <c r="O22" s="73">
        <f t="shared" si="9"/>
        <v>2996.6830000000004</v>
      </c>
    </row>
    <row r="23" spans="1:15" s="72" customFormat="1" ht="0.2" customHeight="1" x14ac:dyDescent="0.2">
      <c r="C23" s="83" t="s">
        <v>249</v>
      </c>
      <c r="D23" s="77">
        <f>SUMIF('Base Despesas'!$A:$A,Performance!$A$20&amp;Performance!D$8,'Base Despesas'!$Q:$Q)/1000</f>
        <v>0</v>
      </c>
      <c r="E23" s="77">
        <f>SUMIF('Base Despesas'!$A:$A,Performance!$A$20&amp;Performance!E$8,'Base Despesas'!$Q:$Q)/1000</f>
        <v>150.34854999999999</v>
      </c>
      <c r="F23" s="77">
        <f>SUMIF('Base Despesas'!$A:$A,Performance!$A$20&amp;Performance!F$8,'Base Despesas'!$Q:$Q)/1000</f>
        <v>159.80674999999999</v>
      </c>
      <c r="G23" s="77">
        <f>TREND($D$23:F23,$D$21:F21,G21)</f>
        <v>103.38510000000001</v>
      </c>
      <c r="H23" s="77">
        <f>TREND($D$23:G23,$D$21:G21,H21)</f>
        <v>103.38510000000001</v>
      </c>
      <c r="I23" s="77">
        <f>TREND($D$23:H23,$D$21:H21,I21)</f>
        <v>103.38510000000001</v>
      </c>
      <c r="J23" s="77">
        <f>TREND($D$23:I23,$D$21:I21,J21)</f>
        <v>103.38510000000001</v>
      </c>
      <c r="K23" s="77">
        <f>TREND($D$23:J23,$D$21:J21,K21)</f>
        <v>103.38509999999999</v>
      </c>
      <c r="L23" s="77">
        <f>TREND($D$23:K23,$D$21:K21,L21)</f>
        <v>103.38509999999999</v>
      </c>
      <c r="M23" s="77">
        <f>TREND($D$23:L23,$D$21:L21,M21)</f>
        <v>103.38509999999999</v>
      </c>
      <c r="N23" s="77">
        <f>TREND($D$23:M23,$D$21:M21,N21)</f>
        <v>103.38509999999999</v>
      </c>
      <c r="O23" s="77">
        <f>TREND($D$23:N23,$D$21:N21,O21)</f>
        <v>103.38509999999998</v>
      </c>
    </row>
    <row r="24" spans="1:15" s="72" customFormat="1" ht="0.2" customHeight="1" x14ac:dyDescent="0.2">
      <c r="C24" s="83" t="s">
        <v>250</v>
      </c>
      <c r="D24" s="77">
        <f>D23</f>
        <v>0</v>
      </c>
      <c r="E24" s="77">
        <f>E23+D23</f>
        <v>150.34854999999999</v>
      </c>
      <c r="F24" s="77">
        <f t="shared" ref="F24:O24" si="10">F23+E24</f>
        <v>310.15530000000001</v>
      </c>
      <c r="G24" s="77">
        <f t="shared" si="10"/>
        <v>413.54040000000003</v>
      </c>
      <c r="H24" s="77">
        <f t="shared" si="10"/>
        <v>516.92550000000006</v>
      </c>
      <c r="I24" s="77">
        <f t="shared" si="10"/>
        <v>620.31060000000002</v>
      </c>
      <c r="J24" s="77">
        <f t="shared" si="10"/>
        <v>723.69569999999999</v>
      </c>
      <c r="K24" s="77">
        <f t="shared" si="10"/>
        <v>827.08079999999995</v>
      </c>
      <c r="L24" s="77">
        <f t="shared" si="10"/>
        <v>930.46589999999992</v>
      </c>
      <c r="M24" s="77">
        <f t="shared" si="10"/>
        <v>1033.8509999999999</v>
      </c>
      <c r="N24" s="77">
        <f t="shared" si="10"/>
        <v>1137.2360999999999</v>
      </c>
      <c r="O24" s="77">
        <f t="shared" si="10"/>
        <v>1240.6211999999998</v>
      </c>
    </row>
    <row r="25" spans="1:15" s="72" customFormat="1" ht="0.2" customHeight="1" x14ac:dyDescent="0.2">
      <c r="C25" s="83"/>
      <c r="D25" s="79">
        <f t="shared" ref="D25:O25" si="11">IF(ISERROR(D24/D22),"",(D24/D22))</f>
        <v>0</v>
      </c>
      <c r="E25" s="79">
        <f t="shared" si="11"/>
        <v>0.30102993876896555</v>
      </c>
      <c r="F25" s="79">
        <f t="shared" si="11"/>
        <v>0.41399814394782497</v>
      </c>
      <c r="G25" s="79">
        <f t="shared" si="11"/>
        <v>0.41399814394782503</v>
      </c>
      <c r="H25" s="79">
        <f t="shared" si="11"/>
        <v>0.41399814394782503</v>
      </c>
      <c r="I25" s="79">
        <f t="shared" si="11"/>
        <v>0.41399814394782497</v>
      </c>
      <c r="J25" s="79">
        <f t="shared" si="11"/>
        <v>0.41399814394782497</v>
      </c>
      <c r="K25" s="79">
        <f t="shared" si="11"/>
        <v>0.41399814394782491</v>
      </c>
      <c r="L25" s="79">
        <f t="shared" si="11"/>
        <v>0.41399814394782491</v>
      </c>
      <c r="M25" s="79">
        <f t="shared" si="11"/>
        <v>0.41399814394782486</v>
      </c>
      <c r="N25" s="79">
        <f t="shared" si="11"/>
        <v>0.41399814394782486</v>
      </c>
      <c r="O25" s="79">
        <f t="shared" si="11"/>
        <v>0.41399814394782486</v>
      </c>
    </row>
    <row r="26" spans="1:15" s="72" customFormat="1" ht="0.2" customHeight="1" x14ac:dyDescent="0.2">
      <c r="C26" s="83" t="s">
        <v>251</v>
      </c>
      <c r="D26" s="77"/>
      <c r="E26" s="77"/>
      <c r="F26" s="77">
        <f t="shared" ref="F26:O26" si="12">F24</f>
        <v>310.15530000000001</v>
      </c>
      <c r="G26" s="77">
        <f t="shared" si="12"/>
        <v>413.54040000000003</v>
      </c>
      <c r="H26" s="77">
        <f t="shared" si="12"/>
        <v>516.92550000000006</v>
      </c>
      <c r="I26" s="77">
        <f t="shared" si="12"/>
        <v>620.31060000000002</v>
      </c>
      <c r="J26" s="77">
        <f t="shared" si="12"/>
        <v>723.69569999999999</v>
      </c>
      <c r="K26" s="77">
        <f t="shared" si="12"/>
        <v>827.08079999999995</v>
      </c>
      <c r="L26" s="77">
        <f t="shared" si="12"/>
        <v>930.46589999999992</v>
      </c>
      <c r="M26" s="77">
        <f t="shared" si="12"/>
        <v>1033.8509999999999</v>
      </c>
      <c r="N26" s="77">
        <f t="shared" si="12"/>
        <v>1137.2360999999999</v>
      </c>
      <c r="O26" s="77">
        <f t="shared" si="12"/>
        <v>1240.6211999999998</v>
      </c>
    </row>
    <row r="27" spans="1:15" s="72" customFormat="1" ht="0.2" customHeight="1" x14ac:dyDescent="0.2">
      <c r="C27" s="83"/>
      <c r="D27" s="77"/>
      <c r="E27" s="77"/>
      <c r="F27" s="77"/>
      <c r="G27" s="77"/>
      <c r="H27" s="77"/>
      <c r="I27" s="77"/>
      <c r="J27" s="77"/>
      <c r="K27" s="77">
        <f t="shared" ref="I27:O27" si="13">K23</f>
        <v>103.38509999999999</v>
      </c>
      <c r="L27" s="77">
        <f t="shared" si="13"/>
        <v>103.38509999999999</v>
      </c>
      <c r="M27" s="77">
        <f t="shared" si="13"/>
        <v>103.38509999999999</v>
      </c>
      <c r="N27" s="77">
        <f t="shared" si="13"/>
        <v>103.38509999999999</v>
      </c>
      <c r="O27" s="77">
        <f t="shared" si="13"/>
        <v>103.38509999999998</v>
      </c>
    </row>
    <row r="28" spans="1:15" s="62" customFormat="1" ht="12.75" customHeight="1" x14ac:dyDescent="0.2">
      <c r="C28" s="64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</row>
    <row r="29" spans="1:15" x14ac:dyDescent="0.2">
      <c r="C29" s="58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</row>
    <row r="30" spans="1:15" x14ac:dyDescent="0.2">
      <c r="C30" s="58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</row>
    <row r="31" spans="1:15" x14ac:dyDescent="0.2">
      <c r="C31" s="58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</row>
    <row r="32" spans="1:15" x14ac:dyDescent="0.2">
      <c r="C32" s="58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</row>
    <row r="33" spans="3:15" x14ac:dyDescent="0.2">
      <c r="C33" s="35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</row>
    <row r="34" spans="3:15" x14ac:dyDescent="0.2">
      <c r="C34" s="35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59"/>
    </row>
    <row r="35" spans="3:15" x14ac:dyDescent="0.2">
      <c r="C35" s="35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59"/>
    </row>
    <row r="36" spans="3:15" x14ac:dyDescent="0.2">
      <c r="C36" s="35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59"/>
    </row>
    <row r="37" spans="3:15" x14ac:dyDescent="0.2">
      <c r="C37" s="35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</row>
    <row r="38" spans="3:15" x14ac:dyDescent="0.2">
      <c r="D38" s="35"/>
    </row>
    <row r="39" spans="3:15" x14ac:dyDescent="0.2">
      <c r="D39" s="35"/>
    </row>
    <row r="40" spans="3:15" x14ac:dyDescent="0.2">
      <c r="D40" s="35"/>
    </row>
    <row r="41" spans="3:15" x14ac:dyDescent="0.2">
      <c r="D41" s="35"/>
    </row>
    <row r="42" spans="3:15" x14ac:dyDescent="0.2">
      <c r="D42" s="35"/>
    </row>
    <row r="43" spans="3:15" x14ac:dyDescent="0.2">
      <c r="D43" s="35"/>
    </row>
    <row r="44" spans="3:15" x14ac:dyDescent="0.2"/>
    <row r="45" spans="3:15" x14ac:dyDescent="0.2"/>
    <row r="46" spans="3:15" x14ac:dyDescent="0.2"/>
    <row r="47" spans="3:15" x14ac:dyDescent="0.2"/>
    <row r="48" spans="3:15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spans="3:6" x14ac:dyDescent="0.2"/>
    <row r="66" spans="3:6" x14ac:dyDescent="0.2"/>
    <row r="67" spans="3:6" x14ac:dyDescent="0.2"/>
    <row r="68" spans="3:6" x14ac:dyDescent="0.2"/>
    <row r="69" spans="3:6" x14ac:dyDescent="0.2"/>
    <row r="70" spans="3:6" x14ac:dyDescent="0.2"/>
    <row r="71" spans="3:6" x14ac:dyDescent="0.2"/>
    <row r="72" spans="3:6" x14ac:dyDescent="0.2"/>
    <row r="73" spans="3:6" ht="13.5" thickBot="1" x14ac:dyDescent="0.25">
      <c r="C73" s="58" t="s">
        <v>252</v>
      </c>
      <c r="E73" s="70" t="s">
        <v>255</v>
      </c>
      <c r="F73" s="71"/>
    </row>
    <row r="74" spans="3:6" x14ac:dyDescent="0.2"/>
    <row r="75" spans="3:6" x14ac:dyDescent="0.2"/>
    <row r="76" spans="3:6" x14ac:dyDescent="0.2"/>
    <row r="77" spans="3:6" x14ac:dyDescent="0.2"/>
    <row r="78" spans="3:6" x14ac:dyDescent="0.2"/>
    <row r="79" spans="3:6" x14ac:dyDescent="0.2"/>
    <row r="80" spans="3:6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</sheetData>
  <mergeCells count="1">
    <mergeCell ref="E73:F73"/>
  </mergeCells>
  <dataValidations count="1">
    <dataValidation type="list" allowBlank="1" showInputMessage="1" showErrorMessage="1" sqref="E73:F73">
      <formula1>"Dotação,Contingenciado"</formula1>
    </dataValidation>
  </dataValidations>
  <pageMargins left="0.511811024" right="0.511811024" top="0.78740157499999996" bottom="0.78740157499999996" header="0.31496062000000002" footer="0.31496062000000002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Menu</vt:lpstr>
      <vt:lpstr>Gráficos Despesas</vt:lpstr>
      <vt:lpstr>Base Provisão</vt:lpstr>
      <vt:lpstr>Base Despesas</vt:lpstr>
      <vt:lpstr>Gráficos Provisão</vt:lpstr>
      <vt:lpstr>Performance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Daniela</cp:lastModifiedBy>
  <cp:lastPrinted>2018-04-16T12:21:17Z</cp:lastPrinted>
  <dcterms:created xsi:type="dcterms:W3CDTF">2018-01-26T13:49:08Z</dcterms:created>
  <dcterms:modified xsi:type="dcterms:W3CDTF">2018-04-17T19:08:25Z</dcterms:modified>
</cp:coreProperties>
</file>