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23"/>
  <workbookPr/>
  <mc:AlternateContent xmlns:mc="http://schemas.openxmlformats.org/markup-compatibility/2006">
    <mc:Choice Requires="x15">
      <x15ac:absPath xmlns:x15ac="http://schemas.microsoft.com/office/spreadsheetml/2010/11/ac" url="Z:\DELOG\CGNOR\DLSG\CGEON\AA-CGNOR - 2018\Terceirização\Valores Limites\"/>
    </mc:Choice>
  </mc:AlternateContent>
  <xr:revisionPtr revIDLastSave="1096" documentId="11_603EAC740CB12999C3B4161FC9FAD60D251065A5" xr6:coauthVersionLast="47" xr6:coauthVersionMax="47" xr10:uidLastSave="{673157FB-0098-43CA-BACC-034D97B24B92}"/>
  <bookViews>
    <workbookView xWindow="0" yWindow="0" windowWidth="28800" windowHeight="12435" firstSheet="1" xr2:uid="{00000000-000D-0000-FFFF-FFFF00000000}"/>
  </bookViews>
  <sheets>
    <sheet name="Planilha Resumo Valor" sheetId="8" r:id="rId1"/>
    <sheet name="Custo por trabalhador Recep." sheetId="2" r:id="rId2"/>
    <sheet name="Planilha de Custos Recep." sheetId="3" r:id="rId3"/>
  </sheet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8" l="1"/>
  <c r="A34" i="2"/>
  <c r="D238" i="2"/>
  <c r="E266" i="2" s="1"/>
  <c r="C121" i="3"/>
  <c r="C94" i="3"/>
  <c r="G393" i="2"/>
  <c r="C111" i="3"/>
  <c r="D477" i="2"/>
  <c r="D476" i="2"/>
  <c r="D475" i="2"/>
  <c r="D474" i="2"/>
  <c r="D478" i="2"/>
  <c r="C257" i="2"/>
  <c r="B257" i="2"/>
  <c r="D257" i="2" s="1"/>
  <c r="G266" i="2" s="1"/>
  <c r="C249" i="2"/>
  <c r="D249" i="2" s="1"/>
  <c r="F266" i="2" s="1"/>
  <c r="C54" i="3"/>
  <c r="C53" i="3"/>
  <c r="D230" i="2"/>
  <c r="B210" i="2"/>
  <c r="A208" i="2"/>
  <c r="A210" i="2"/>
  <c r="C44" i="3"/>
  <c r="A520" i="2"/>
  <c r="A508" i="2"/>
  <c r="A492" i="2"/>
  <c r="A465" i="2"/>
  <c r="A457" i="2"/>
  <c r="A451" i="2"/>
  <c r="A439" i="2"/>
  <c r="A430" i="2"/>
  <c r="A381" i="2"/>
  <c r="A370" i="2"/>
  <c r="A361" i="2"/>
  <c r="A349" i="2"/>
  <c r="A340" i="2"/>
  <c r="A331" i="2"/>
  <c r="A319" i="2"/>
  <c r="A310" i="2"/>
  <c r="A301" i="2"/>
  <c r="A277" i="2"/>
  <c r="A266" i="2"/>
  <c r="A257" i="2"/>
  <c r="A249" i="2"/>
  <c r="A238" i="2"/>
  <c r="A230" i="2"/>
  <c r="A219" i="2"/>
  <c r="A201" i="2"/>
  <c r="A190" i="2"/>
  <c r="A181" i="2"/>
  <c r="A172" i="2"/>
  <c r="A149" i="2"/>
  <c r="A140" i="2"/>
  <c r="A116" i="2"/>
  <c r="A107" i="2"/>
  <c r="A98" i="2"/>
  <c r="A89" i="2"/>
  <c r="A76" i="2"/>
  <c r="A24" i="2"/>
  <c r="C55" i="3"/>
  <c r="G265" i="2"/>
  <c r="F265" i="2"/>
  <c r="G264" i="2"/>
  <c r="F264" i="2"/>
  <c r="C13" i="3"/>
  <c r="C209" i="2"/>
  <c r="C210" i="2" s="1"/>
  <c r="C211" i="2" s="1"/>
  <c r="C212" i="2" s="1"/>
  <c r="C213" i="2" s="1"/>
  <c r="B200" i="2"/>
  <c r="B202" i="2" s="1"/>
  <c r="B203" i="2" s="1"/>
  <c r="B204" i="2" s="1"/>
  <c r="B171" i="2"/>
  <c r="B172" i="2" s="1"/>
  <c r="B173" i="2" s="1"/>
  <c r="B174" i="2" s="1"/>
  <c r="B175" i="2" s="1"/>
  <c r="D46" i="2"/>
  <c r="C33" i="2"/>
  <c r="C34" i="2" s="1"/>
  <c r="C35" i="2" s="1"/>
  <c r="C36" i="2" s="1"/>
  <c r="C37" i="2" s="1"/>
  <c r="D479" i="2" l="1"/>
  <c r="B492" i="2" s="1"/>
  <c r="C492" i="2" s="1"/>
  <c r="C113" i="3" s="1"/>
  <c r="D266" i="2"/>
  <c r="C52" i="3"/>
  <c r="C138" i="2"/>
  <c r="D37" i="2" l="1"/>
  <c r="D36" i="2"/>
  <c r="D35" i="2"/>
  <c r="D34" i="2"/>
  <c r="C14" i="3" s="1"/>
  <c r="D33" i="2"/>
  <c r="D32" i="2"/>
  <c r="B289" i="2" l="1"/>
  <c r="B288" i="2"/>
  <c r="C493" i="2"/>
  <c r="C494" i="2"/>
  <c r="C495" i="2"/>
  <c r="B491" i="2"/>
  <c r="C109" i="3"/>
  <c r="B493" i="2"/>
  <c r="B494" i="2"/>
  <c r="B495" i="2"/>
  <c r="B490" i="2"/>
  <c r="C490" i="2" l="1"/>
  <c r="C519" i="2"/>
  <c r="C520" i="2" s="1"/>
  <c r="C507" i="2"/>
  <c r="C508" i="2"/>
  <c r="C509" i="2"/>
  <c r="C510" i="2"/>
  <c r="C511" i="2"/>
  <c r="C506" i="2"/>
  <c r="B25" i="2" l="1"/>
  <c r="D25" i="2" s="1"/>
  <c r="D50" i="2"/>
  <c r="C77" i="2" l="1"/>
  <c r="C79" i="2"/>
  <c r="C78" i="2"/>
  <c r="B134" i="2"/>
  <c r="C429" i="2" l="1"/>
  <c r="D495" i="2"/>
  <c r="C491" i="2"/>
  <c r="C450" i="2"/>
  <c r="C451" i="2" s="1"/>
  <c r="C373" i="2"/>
  <c r="C372" i="2"/>
  <c r="C371" i="2"/>
  <c r="C370" i="2"/>
  <c r="C369" i="2"/>
  <c r="C368" i="2"/>
  <c r="C300" i="2"/>
  <c r="C301" i="2" s="1"/>
  <c r="C302" i="2" s="1"/>
  <c r="C303" i="2" s="1"/>
  <c r="C304" i="2" s="1"/>
  <c r="C352" i="2"/>
  <c r="C320" i="2"/>
  <c r="E269" i="2"/>
  <c r="D269" i="2"/>
  <c r="E268" i="2"/>
  <c r="D268" i="2"/>
  <c r="E267" i="2"/>
  <c r="D267" i="2"/>
  <c r="E265" i="2"/>
  <c r="D265" i="2"/>
  <c r="E264" i="2"/>
  <c r="D264" i="2"/>
  <c r="C204" i="2"/>
  <c r="C203" i="2"/>
  <c r="C202" i="2"/>
  <c r="C200" i="2"/>
  <c r="C199" i="2"/>
  <c r="D199" i="2" s="1"/>
  <c r="B184" i="2"/>
  <c r="E184" i="2" s="1"/>
  <c r="C193" i="2" s="1"/>
  <c r="B183" i="2"/>
  <c r="E183" i="2" s="1"/>
  <c r="C192" i="2" s="1"/>
  <c r="B182" i="2"/>
  <c r="E182" i="2" s="1"/>
  <c r="C191" i="2" s="1"/>
  <c r="B181" i="2"/>
  <c r="C190" i="2" s="1"/>
  <c r="B180" i="2"/>
  <c r="E180" i="2" s="1"/>
  <c r="C189" i="2" s="1"/>
  <c r="B179" i="2"/>
  <c r="E179" i="2" s="1"/>
  <c r="C188" i="2" s="1"/>
  <c r="E170" i="2"/>
  <c r="B188" i="2" s="1"/>
  <c r="C171" i="2"/>
  <c r="C173" i="2" s="1"/>
  <c r="C174" i="2" s="1"/>
  <c r="C175" i="2" s="1"/>
  <c r="C148" i="2"/>
  <c r="C149" i="2"/>
  <c r="C150" i="2"/>
  <c r="C151" i="2"/>
  <c r="C152" i="2"/>
  <c r="C147" i="2"/>
  <c r="C139" i="2"/>
  <c r="C140" i="2"/>
  <c r="C141" i="2"/>
  <c r="C142" i="2"/>
  <c r="C143" i="2"/>
  <c r="D494" i="2" l="1"/>
  <c r="D493" i="2"/>
  <c r="C319" i="2"/>
  <c r="E171" i="2"/>
  <c r="B189" i="2" s="1"/>
  <c r="D189" i="2" s="1"/>
  <c r="B265" i="2" s="1"/>
  <c r="C318" i="2"/>
  <c r="D188" i="2"/>
  <c r="B264" i="2" s="1"/>
  <c r="C347" i="2"/>
  <c r="C348" i="2"/>
  <c r="C317" i="2"/>
  <c r="C349" i="2"/>
  <c r="C322" i="2"/>
  <c r="C350" i="2"/>
  <c r="C321" i="2"/>
  <c r="C351" i="2"/>
  <c r="D204" i="2"/>
  <c r="D202" i="2"/>
  <c r="D200" i="2"/>
  <c r="B217" i="2"/>
  <c r="D201" i="2"/>
  <c r="B208" i="2" s="1"/>
  <c r="D208" i="2" s="1"/>
  <c r="C88" i="2"/>
  <c r="C89" i="2"/>
  <c r="C90" i="2"/>
  <c r="C91" i="2"/>
  <c r="C92" i="2"/>
  <c r="C87" i="2"/>
  <c r="D106" i="2"/>
  <c r="D107" i="2"/>
  <c r="D108" i="2"/>
  <c r="D109" i="2"/>
  <c r="D110" i="2"/>
  <c r="D105" i="2"/>
  <c r="C106" i="2"/>
  <c r="C107" i="2"/>
  <c r="C108" i="2"/>
  <c r="C109" i="2"/>
  <c r="C110" i="2"/>
  <c r="C105" i="2"/>
  <c r="C97" i="2"/>
  <c r="C98" i="2"/>
  <c r="C99" i="2"/>
  <c r="C100" i="2"/>
  <c r="C101" i="2"/>
  <c r="C96" i="2"/>
  <c r="F77" i="2"/>
  <c r="F78" i="2"/>
  <c r="F79" i="2"/>
  <c r="B79" i="2"/>
  <c r="B78" i="2"/>
  <c r="B77" i="2"/>
  <c r="B76" i="2"/>
  <c r="B75" i="2"/>
  <c r="B74" i="2"/>
  <c r="C50" i="2"/>
  <c r="C49" i="2"/>
  <c r="C46" i="2"/>
  <c r="C45" i="2"/>
  <c r="B24" i="2"/>
  <c r="D24" i="2" s="1"/>
  <c r="D74" i="2"/>
  <c r="C217" i="2" l="1"/>
  <c r="C219" i="2"/>
  <c r="D217" i="2"/>
  <c r="C264" i="2" s="1"/>
  <c r="H264" i="2"/>
  <c r="D275" i="2" s="1"/>
  <c r="C76" i="2"/>
  <c r="C75" i="2"/>
  <c r="C74" i="2"/>
  <c r="D79" i="2"/>
  <c r="B49" i="2"/>
  <c r="E49" i="2" s="1"/>
  <c r="C54" i="2" s="1"/>
  <c r="D76" i="2"/>
  <c r="D77" i="2"/>
  <c r="G77" i="2" s="1"/>
  <c r="B50" i="2"/>
  <c r="E50" i="2" s="1"/>
  <c r="C55" i="2" s="1"/>
  <c r="D203" i="2"/>
  <c r="B219" i="2"/>
  <c r="D210" i="2"/>
  <c r="B222" i="2"/>
  <c r="B213" i="2"/>
  <c r="D213" i="2" s="1"/>
  <c r="C222" i="2" s="1"/>
  <c r="B209" i="2"/>
  <c r="D209" i="2" s="1"/>
  <c r="C218" i="2" s="1"/>
  <c r="B218" i="2"/>
  <c r="B220" i="2"/>
  <c r="B211" i="2"/>
  <c r="D211" i="2" s="1"/>
  <c r="C220" i="2" s="1"/>
  <c r="E172" i="2"/>
  <c r="B190" i="2" s="1"/>
  <c r="D190" i="2" s="1"/>
  <c r="G404" i="2"/>
  <c r="D420" i="2" s="1"/>
  <c r="E404" i="2"/>
  <c r="C420" i="2" s="1"/>
  <c r="F403" i="2"/>
  <c r="G403" i="2" s="1"/>
  <c r="D419" i="2" s="1"/>
  <c r="E403" i="2"/>
  <c r="B419" i="2" s="1"/>
  <c r="F402" i="2"/>
  <c r="G402" i="2" s="1"/>
  <c r="D418" i="2" s="1"/>
  <c r="E402" i="2"/>
  <c r="C418" i="2" s="1"/>
  <c r="G401" i="2"/>
  <c r="D417" i="2" s="1"/>
  <c r="E401" i="2"/>
  <c r="B417" i="2" s="1"/>
  <c r="G400" i="2"/>
  <c r="D416" i="2" s="1"/>
  <c r="E400" i="2"/>
  <c r="C416" i="2" s="1"/>
  <c r="G399" i="2"/>
  <c r="D415" i="2" s="1"/>
  <c r="E399" i="2"/>
  <c r="B415" i="2" s="1"/>
  <c r="F398" i="2"/>
  <c r="G398" i="2" s="1"/>
  <c r="D414" i="2" s="1"/>
  <c r="E398" i="2"/>
  <c r="B414" i="2" s="1"/>
  <c r="G397" i="2"/>
  <c r="D413" i="2" s="1"/>
  <c r="E397" i="2"/>
  <c r="C413" i="2" s="1"/>
  <c r="F396" i="2"/>
  <c r="G396" i="2" s="1"/>
  <c r="D412" i="2" s="1"/>
  <c r="E396" i="2"/>
  <c r="C412" i="2" s="1"/>
  <c r="F395" i="2"/>
  <c r="G395" i="2" s="1"/>
  <c r="D411" i="2" s="1"/>
  <c r="E395" i="2"/>
  <c r="G394" i="2"/>
  <c r="D410" i="2" s="1"/>
  <c r="E394" i="2"/>
  <c r="B410" i="2" s="1"/>
  <c r="F393" i="2"/>
  <c r="D409" i="2" s="1"/>
  <c r="E393" i="2"/>
  <c r="C409" i="2" s="1"/>
  <c r="B292" i="2"/>
  <c r="B266" i="2" l="1"/>
  <c r="C50" i="3"/>
  <c r="D75" i="2"/>
  <c r="B45" i="2"/>
  <c r="E45" i="2" s="1"/>
  <c r="B54" i="2" s="1"/>
  <c r="D218" i="2"/>
  <c r="C265" i="2" s="1"/>
  <c r="H265" i="2" s="1"/>
  <c r="D276" i="2" s="1"/>
  <c r="G79" i="2"/>
  <c r="D219" i="2"/>
  <c r="D220" i="2"/>
  <c r="C267" i="2" s="1"/>
  <c r="B46" i="2"/>
  <c r="E46" i="2" s="1"/>
  <c r="B55" i="2" s="1"/>
  <c r="D55" i="2" s="1"/>
  <c r="E78" i="2" s="1"/>
  <c r="D78" i="2"/>
  <c r="D222" i="2"/>
  <c r="C269" i="2" s="1"/>
  <c r="B221" i="2"/>
  <c r="B212" i="2"/>
  <c r="D212" i="2" s="1"/>
  <c r="C221" i="2" s="1"/>
  <c r="E173" i="2"/>
  <c r="B191" i="2" s="1"/>
  <c r="D191" i="2" s="1"/>
  <c r="B267" i="2" s="1"/>
  <c r="B90" i="2"/>
  <c r="D90" i="2" s="1"/>
  <c r="B108" i="2"/>
  <c r="E108" i="2" s="1"/>
  <c r="B99" i="2"/>
  <c r="D99" i="2" s="1"/>
  <c r="B412" i="2"/>
  <c r="B420" i="2"/>
  <c r="B409" i="2"/>
  <c r="C417" i="2"/>
  <c r="B418" i="2"/>
  <c r="B413" i="2"/>
  <c r="C415" i="2"/>
  <c r="B416" i="2"/>
  <c r="B411" i="2"/>
  <c r="C411" i="2"/>
  <c r="D421" i="2"/>
  <c r="C431" i="2" s="1"/>
  <c r="C432" i="2" s="1"/>
  <c r="C433" i="2" s="1"/>
  <c r="C414" i="2"/>
  <c r="C410" i="2"/>
  <c r="C419" i="2"/>
  <c r="C266" i="2" l="1"/>
  <c r="C51" i="3"/>
  <c r="H266" i="2"/>
  <c r="C57" i="3" s="1"/>
  <c r="D54" i="2"/>
  <c r="B101" i="2"/>
  <c r="D101" i="2" s="1"/>
  <c r="C119" i="2" s="1"/>
  <c r="G78" i="2"/>
  <c r="B100" i="2" s="1"/>
  <c r="D100" i="2" s="1"/>
  <c r="C118" i="2" s="1"/>
  <c r="B110" i="2"/>
  <c r="E110" i="2" s="1"/>
  <c r="D119" i="2" s="1"/>
  <c r="F267" i="2"/>
  <c r="D278" i="2" s="1"/>
  <c r="B92" i="2"/>
  <c r="D92" i="2" s="1"/>
  <c r="B119" i="2" s="1"/>
  <c r="C442" i="2"/>
  <c r="C439" i="2"/>
  <c r="D221" i="2"/>
  <c r="C268" i="2" s="1"/>
  <c r="E174" i="2"/>
  <c r="B192" i="2" s="1"/>
  <c r="D192" i="2" s="1"/>
  <c r="B268" i="2" s="1"/>
  <c r="E175" i="2"/>
  <c r="B193" i="2" s="1"/>
  <c r="D193" i="2" s="1"/>
  <c r="B269" i="2" s="1"/>
  <c r="F269" i="2" s="1"/>
  <c r="D280" i="2" s="1"/>
  <c r="C362" i="2"/>
  <c r="C117" i="2"/>
  <c r="B362" i="2"/>
  <c r="B117" i="2"/>
  <c r="D117" i="2"/>
  <c r="D362" i="2"/>
  <c r="B421" i="2"/>
  <c r="C421" i="2"/>
  <c r="E75" i="2" l="1"/>
  <c r="E76" i="2"/>
  <c r="F76" i="2" s="1"/>
  <c r="D277" i="2"/>
  <c r="C65" i="3" s="1"/>
  <c r="C364" i="2"/>
  <c r="B109" i="2"/>
  <c r="E109" i="2" s="1"/>
  <c r="D363" i="2" s="1"/>
  <c r="B91" i="2"/>
  <c r="D91" i="2" s="1"/>
  <c r="B118" i="2" s="1"/>
  <c r="D364" i="2"/>
  <c r="F268" i="2"/>
  <c r="D279" i="2" s="1"/>
  <c r="E119" i="2"/>
  <c r="B143" i="2" s="1"/>
  <c r="D143" i="2" s="1"/>
  <c r="B161" i="2" s="1"/>
  <c r="E117" i="2"/>
  <c r="B364" i="2"/>
  <c r="E362" i="2"/>
  <c r="B371" i="2" s="1"/>
  <c r="D371" i="2" s="1"/>
  <c r="D382" i="2" s="1"/>
  <c r="C363" i="2"/>
  <c r="C438" i="2"/>
  <c r="C441" i="2"/>
  <c r="C437" i="2"/>
  <c r="C440" i="2"/>
  <c r="D118" i="2" l="1"/>
  <c r="E118" i="2" s="1"/>
  <c r="B363" i="2"/>
  <c r="E363" i="2" s="1"/>
  <c r="B372" i="2" s="1"/>
  <c r="D372" i="2" s="1"/>
  <c r="D383" i="2" s="1"/>
  <c r="E364" i="2"/>
  <c r="B373" i="2" s="1"/>
  <c r="D373" i="2" s="1"/>
  <c r="D384" i="2" s="1"/>
  <c r="B280" i="2"/>
  <c r="B152" i="2"/>
  <c r="D152" i="2" s="1"/>
  <c r="B343" i="2" s="1"/>
  <c r="D343" i="2" s="1"/>
  <c r="B279" i="2"/>
  <c r="B151" i="2"/>
  <c r="D151" i="2" s="1"/>
  <c r="B142" i="2"/>
  <c r="D142" i="2" s="1"/>
  <c r="B160" i="2" s="1"/>
  <c r="B278" i="2"/>
  <c r="B150" i="2"/>
  <c r="D150" i="2" s="1"/>
  <c r="B141" i="2"/>
  <c r="D141" i="2" s="1"/>
  <c r="B159" i="2" s="1"/>
  <c r="C161" i="2" l="1"/>
  <c r="D161" i="2" s="1"/>
  <c r="C280" i="2" s="1"/>
  <c r="E280" i="2" s="1"/>
  <c r="B313" i="2"/>
  <c r="D313" i="2" s="1"/>
  <c r="B341" i="2"/>
  <c r="D341" i="2" s="1"/>
  <c r="B311" i="2"/>
  <c r="D311" i="2" s="1"/>
  <c r="C159" i="2"/>
  <c r="D159" i="2" s="1"/>
  <c r="C278" i="2" s="1"/>
  <c r="E278" i="2" s="1"/>
  <c r="B312" i="2"/>
  <c r="D312" i="2" s="1"/>
  <c r="C160" i="2"/>
  <c r="D160" i="2" s="1"/>
  <c r="C279" i="2" s="1"/>
  <c r="E279" i="2" s="1"/>
  <c r="B342" i="2"/>
  <c r="D342" i="2" s="1"/>
  <c r="B334" i="2" l="1"/>
  <c r="D334" i="2" s="1"/>
  <c r="B352" i="2" s="1"/>
  <c r="D352" i="2" s="1"/>
  <c r="C384" i="2" s="1"/>
  <c r="B304" i="2"/>
  <c r="D304" i="2" s="1"/>
  <c r="B322" i="2" s="1"/>
  <c r="D322" i="2" s="1"/>
  <c r="B384" i="2" s="1"/>
  <c r="B333" i="2"/>
  <c r="D333" i="2" s="1"/>
  <c r="B351" i="2" s="1"/>
  <c r="D351" i="2" s="1"/>
  <c r="C383" i="2" s="1"/>
  <c r="B303" i="2"/>
  <c r="D303" i="2" s="1"/>
  <c r="B321" i="2" s="1"/>
  <c r="D321" i="2" s="1"/>
  <c r="B383" i="2" s="1"/>
  <c r="B332" i="2"/>
  <c r="D332" i="2" s="1"/>
  <c r="B350" i="2" s="1"/>
  <c r="D350" i="2" s="1"/>
  <c r="C382" i="2" s="1"/>
  <c r="B302" i="2"/>
  <c r="D302" i="2" s="1"/>
  <c r="B320" i="2" s="1"/>
  <c r="D320" i="2" s="1"/>
  <c r="B382" i="2" s="1"/>
  <c r="E384" i="2" l="1"/>
  <c r="B433" i="2" s="1"/>
  <c r="D433" i="2" s="1"/>
  <c r="B442" i="2" s="1"/>
  <c r="D442" i="2" s="1"/>
  <c r="E442" i="2" s="1"/>
  <c r="B468" i="2" s="1"/>
  <c r="D468" i="2" s="1"/>
  <c r="E383" i="2"/>
  <c r="E382" i="2"/>
  <c r="B432" i="2" l="1"/>
  <c r="D432" i="2" s="1"/>
  <c r="B441" i="2" s="1"/>
  <c r="D441" i="2" s="1"/>
  <c r="E441" i="2" s="1"/>
  <c r="B467" i="2" s="1"/>
  <c r="D467" i="2" s="1"/>
  <c r="B511" i="2"/>
  <c r="D511" i="2" s="1"/>
  <c r="B520" i="2" s="1"/>
  <c r="D532" i="2" s="1"/>
  <c r="B431" i="2"/>
  <c r="D431" i="2" s="1"/>
  <c r="B440" i="2" s="1"/>
  <c r="D440" i="2" s="1"/>
  <c r="E440" i="2" s="1"/>
  <c r="B466" i="2" s="1"/>
  <c r="D466" i="2" s="1"/>
  <c r="B509" i="2" l="1"/>
  <c r="D509" i="2" s="1"/>
  <c r="B518" i="2" s="1"/>
  <c r="D518" i="2" s="1"/>
  <c r="B510" i="2"/>
  <c r="D510" i="2" s="1"/>
  <c r="B519" i="2" s="1"/>
  <c r="D519" i="2" s="1"/>
  <c r="C20" i="3" l="1"/>
  <c r="B98" i="2"/>
  <c r="D98" i="2"/>
  <c r="C116" i="2" s="1"/>
  <c r="C361" i="2"/>
  <c r="B107" i="2"/>
  <c r="E107" i="2"/>
  <c r="D116" i="2" s="1"/>
  <c r="D361" i="2"/>
  <c r="B89" i="2"/>
  <c r="D89" i="2"/>
  <c r="B361" i="2" s="1"/>
  <c r="E361" i="2" s="1"/>
  <c r="B370" i="2" s="1"/>
  <c r="D370" i="2" s="1"/>
  <c r="D381" i="2" s="1"/>
  <c r="B116" i="2"/>
  <c r="C28" i="3" s="1"/>
  <c r="E116" i="2"/>
  <c r="B277" i="2" s="1"/>
  <c r="C63" i="3"/>
  <c r="D526" i="2"/>
  <c r="C131" i="3" s="1"/>
  <c r="B140" i="2" l="1"/>
  <c r="D140" i="2" s="1"/>
  <c r="B158" i="2" s="1"/>
  <c r="B149" i="2"/>
  <c r="D149" i="2" s="1"/>
  <c r="C30" i="3"/>
  <c r="D36" i="3" s="1"/>
  <c r="C29" i="3"/>
  <c r="D44" i="3"/>
  <c r="D37" i="3"/>
  <c r="D38" i="3"/>
  <c r="D39" i="3"/>
  <c r="D40" i="3"/>
  <c r="D41" i="3"/>
  <c r="D42" i="3"/>
  <c r="D43" i="3"/>
  <c r="B310" i="2" l="1"/>
  <c r="D310" i="2" s="1"/>
  <c r="C74" i="3" s="1"/>
  <c r="C158" i="2"/>
  <c r="B340" i="2"/>
  <c r="D340" i="2" s="1"/>
  <c r="C77" i="3" s="1"/>
  <c r="D158" i="2"/>
  <c r="C277" i="2" s="1"/>
  <c r="C64" i="3" l="1"/>
  <c r="E277" i="2"/>
  <c r="B301" i="2" l="1"/>
  <c r="D301" i="2" s="1"/>
  <c r="B331" i="2"/>
  <c r="D331" i="2" s="1"/>
  <c r="C66" i="3"/>
  <c r="D527" i="2"/>
  <c r="C132" i="3" l="1"/>
  <c r="B349" i="2"/>
  <c r="D349" i="2" s="1"/>
  <c r="C76" i="3"/>
  <c r="B319" i="2"/>
  <c r="D319" i="2" s="1"/>
  <c r="C73" i="3"/>
  <c r="B381" i="2" l="1"/>
  <c r="C72" i="3"/>
  <c r="C75" i="3"/>
  <c r="C381" i="2"/>
  <c r="E381" i="2" l="1"/>
  <c r="D528" i="2"/>
  <c r="C78" i="3"/>
  <c r="B451" i="2"/>
  <c r="B457" i="2" s="1"/>
  <c r="D457" i="2" s="1"/>
  <c r="B430" i="2"/>
  <c r="D430" i="2" s="1"/>
  <c r="B439" i="2" s="1"/>
  <c r="D439" i="2" s="1"/>
  <c r="E439" i="2" s="1"/>
  <c r="C88" i="3" l="1"/>
  <c r="C87" i="3"/>
  <c r="B465" i="2"/>
  <c r="C95" i="3"/>
  <c r="C465" i="2"/>
  <c r="C102" i="3" s="1"/>
  <c r="C133" i="3"/>
  <c r="C101" i="3" l="1"/>
  <c r="D465" i="2"/>
  <c r="C103" i="3" l="1"/>
  <c r="D529" i="2"/>
  <c r="C134" i="3" l="1"/>
  <c r="D530" i="2"/>
  <c r="C135" i="3"/>
  <c r="C136" i="3"/>
  <c r="B508" i="2"/>
  <c r="D119" i="3" s="1"/>
  <c r="D508" i="2"/>
  <c r="D531" i="2" s="1"/>
  <c r="C137" i="3" s="1"/>
  <c r="D120" i="3" l="1"/>
  <c r="D123" i="3"/>
  <c r="D533" i="2"/>
  <c r="D534" i="2" s="1"/>
  <c r="C138" i="3" s="1"/>
  <c r="G9" i="8" s="1"/>
  <c r="H9" i="8" l="1"/>
  <c r="H10" i="8" s="1"/>
  <c r="G10" i="8"/>
  <c r="D122" i="3"/>
  <c r="D124" i="3"/>
  <c r="D121" i="3"/>
  <c r="D125" i="3"/>
  <c r="C463" i="2"/>
  <c r="D455" i="2"/>
  <c r="B455" i="2"/>
  <c r="D449" i="2"/>
  <c r="B449" i="2"/>
  <c r="B531" i="2"/>
  <c r="D506" i="2"/>
  <c r="B506" i="2"/>
  <c r="C380" i="2"/>
  <c r="D348" i="2"/>
  <c r="B348" i="2"/>
  <c r="D330" i="2"/>
  <c r="B330" i="2"/>
  <c r="C531" i="2"/>
  <c r="D507" i="2"/>
  <c r="B507" i="2"/>
  <c r="C114" i="2"/>
  <c r="B96" i="2"/>
  <c r="D96" i="2"/>
  <c r="C359" i="2"/>
  <c r="D379" i="2"/>
  <c r="D368" i="2"/>
  <c r="B368" i="2"/>
  <c r="E359" i="2"/>
  <c r="B359" i="2"/>
  <c r="D359" i="2"/>
  <c r="B105" i="2"/>
  <c r="E105" i="2"/>
  <c r="D114" i="2"/>
  <c r="D115" i="2"/>
  <c r="B106" i="2"/>
  <c r="E106" i="2"/>
  <c r="D360" i="2"/>
  <c r="C360" i="2"/>
  <c r="B97" i="2"/>
  <c r="D97" i="2"/>
  <c r="C115" i="2"/>
  <c r="D380" i="2"/>
  <c r="D369" i="2"/>
  <c r="B369" i="2"/>
  <c r="E360" i="2"/>
  <c r="B360" i="2"/>
  <c r="D308" i="2"/>
  <c r="B308" i="2"/>
  <c r="C156" i="2"/>
  <c r="B147" i="2"/>
  <c r="D147" i="2"/>
  <c r="B338" i="2"/>
  <c r="D338" i="2"/>
  <c r="B138" i="2"/>
  <c r="D138" i="2"/>
  <c r="B156" i="2"/>
  <c r="D156" i="2"/>
  <c r="C275" i="2"/>
  <c r="C379" i="2"/>
  <c r="D347" i="2"/>
  <c r="B347" i="2"/>
  <c r="D329" i="2"/>
  <c r="B329" i="2"/>
  <c r="B87" i="2"/>
  <c r="D87" i="2"/>
  <c r="B114" i="2"/>
  <c r="E114" i="2"/>
  <c r="B275" i="2"/>
  <c r="E275" i="2"/>
  <c r="B527" i="2"/>
  <c r="D309" i="2"/>
  <c r="B309" i="2"/>
  <c r="C276" i="2"/>
  <c r="D157" i="2"/>
  <c r="B157" i="2"/>
  <c r="D139" i="2"/>
  <c r="B139" i="2"/>
  <c r="C157" i="2"/>
  <c r="B148" i="2"/>
  <c r="D148" i="2"/>
  <c r="B339" i="2"/>
  <c r="D339" i="2"/>
  <c r="B88" i="2"/>
  <c r="D88" i="2"/>
  <c r="B115" i="2"/>
  <c r="E115" i="2"/>
  <c r="B276" i="2"/>
  <c r="E276" i="2"/>
  <c r="C527" i="2"/>
  <c r="B299" i="2"/>
  <c r="D299" i="2"/>
  <c r="B317" i="2"/>
  <c r="D317" i="2"/>
  <c r="B379" i="2"/>
  <c r="E379" i="2"/>
  <c r="B528" i="2"/>
  <c r="B428" i="2"/>
  <c r="D428" i="2"/>
  <c r="B437" i="2"/>
  <c r="D437" i="2"/>
  <c r="E437" i="2"/>
  <c r="B463" i="2"/>
  <c r="D463" i="2"/>
  <c r="B529" i="2"/>
  <c r="C464" i="2"/>
  <c r="D456" i="2"/>
  <c r="B456" i="2"/>
  <c r="D450" i="2"/>
  <c r="B450" i="2"/>
  <c r="B300" i="2"/>
  <c r="D300" i="2"/>
  <c r="B318" i="2"/>
  <c r="D318" i="2"/>
  <c r="B380" i="2"/>
  <c r="E380" i="2"/>
  <c r="C528" i="2"/>
  <c r="F74" i="2"/>
  <c r="B526" i="2"/>
  <c r="B533" i="2"/>
  <c r="B534" i="2"/>
  <c r="B429" i="2"/>
  <c r="D429" i="2"/>
  <c r="B438" i="2"/>
  <c r="D438" i="2"/>
  <c r="E438" i="2"/>
  <c r="B464" i="2"/>
  <c r="D464" i="2"/>
  <c r="C529" i="2"/>
  <c r="F75" i="2"/>
  <c r="C526" i="2"/>
  <c r="C533" i="2"/>
  <c r="C53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6" authorId="0" shapeId="0" xr:uid="{00000000-0006-0000-0000-00000100000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4" authorId="0" shapeId="0" xr:uid="{00000000-0006-0000-0000-000002000000}">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32" authorId="0" shapeId="0" xr:uid="{00000000-0006-0000-0000-00000300000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5" authorId="0" shapeId="0" xr:uid="{00000000-0006-0000-0000-00000400000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9" authorId="0" shapeId="0" xr:uid="{00000000-0006-0000-0000-00000500000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9" authorId="0" shapeId="0" xr:uid="{00000000-0006-0000-0000-00000600000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52" authorId="0" shapeId="0" xr:uid="{00000000-0006-0000-0000-00000700000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72" authorId="0" shapeId="0" xr:uid="{00000000-0006-0000-0000-00000800000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6" authorId="0" shapeId="0" xr:uid="{00000000-0006-0000-0000-000009000000}">
      <text>
        <r>
          <rPr>
            <b/>
            <sz val="9"/>
            <color indexed="81"/>
            <rFont val="Segoe UI"/>
            <family val="2"/>
          </rPr>
          <t xml:space="preserve">Seges: </t>
        </r>
        <r>
          <rPr>
            <sz val="9"/>
            <color indexed="81"/>
            <rFont val="Segoe UI"/>
            <family val="2"/>
          </rPr>
          <t>Por tratar-se de planilha mensal será contabilizado 1/12 avos do custo.</t>
        </r>
      </text>
    </comment>
    <comment ref="A94" authorId="0" shapeId="0" xr:uid="{00000000-0006-0000-0000-00000A00000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5" authorId="0" shapeId="0" xr:uid="{00000000-0006-0000-0000-00000B00000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12" authorId="0" shapeId="0" xr:uid="{00000000-0006-0000-0000-00000C00000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8" authorId="0" shapeId="0" xr:uid="{00000000-0006-0000-0000-00000D00000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8" authorId="0" shapeId="0" xr:uid="{00000000-0006-0000-0000-00000E00000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7" authorId="0" shapeId="0" xr:uid="{00000000-0006-0000-0000-00000F00000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4" authorId="0" shapeId="0" xr:uid="{00000000-0006-0000-0000-00001000000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9" authorId="0" shapeId="0" xr:uid="{00000000-0006-0000-0000-00001100000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70" authorId="0" shapeId="0" xr:uid="{00000000-0006-0000-0000-000012000000}">
      <text>
        <r>
          <rPr>
            <b/>
            <sz val="9"/>
            <color indexed="81"/>
            <rFont val="Segoe UI"/>
            <family val="2"/>
          </rPr>
          <t xml:space="preserve">Seges: </t>
        </r>
        <r>
          <rPr>
            <sz val="9"/>
            <color indexed="81"/>
            <rFont val="Segoe UI"/>
            <family val="2"/>
          </rPr>
          <t xml:space="preserve">apenas sugerido, depende de disposições constantes na CCT.
</t>
        </r>
      </text>
    </comment>
    <comment ref="C178" authorId="0" shapeId="0" xr:uid="{00000000-0006-0000-0000-00001300000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8" authorId="0" shapeId="0" xr:uid="{00000000-0006-0000-0000-000014000000}">
      <text>
        <r>
          <rPr>
            <b/>
            <sz val="9"/>
            <color indexed="81"/>
            <rFont val="Segoe UI"/>
            <family val="2"/>
          </rPr>
          <t xml:space="preserve">Seges: </t>
        </r>
        <r>
          <rPr>
            <sz val="9"/>
            <color indexed="81"/>
            <rFont val="Segoe UI"/>
            <family val="2"/>
          </rPr>
          <t xml:space="preserve">Conforme estabelecido em Convenção Coletiva de Trabalho
</t>
        </r>
      </text>
    </comment>
    <comment ref="C199" authorId="0" shapeId="0" xr:uid="{00000000-0006-0000-0000-000015000000}">
      <text>
        <r>
          <rPr>
            <b/>
            <sz val="9"/>
            <color indexed="81"/>
            <rFont val="Segoe UI"/>
            <family val="2"/>
          </rPr>
          <t xml:space="preserve">Seges: </t>
        </r>
        <r>
          <rPr>
            <sz val="9"/>
            <color indexed="81"/>
            <rFont val="Segoe UI"/>
            <family val="2"/>
          </rPr>
          <t xml:space="preserve">apenas sugerido, depende de disposições constantes na CCT.
</t>
        </r>
      </text>
    </comment>
    <comment ref="C207" authorId="0" shapeId="0" xr:uid="{00000000-0006-0000-0000-000016000000}">
      <text>
        <r>
          <rPr>
            <b/>
            <sz val="9"/>
            <color indexed="81"/>
            <rFont val="Segoe UI"/>
            <family val="2"/>
          </rPr>
          <t xml:space="preserve">Seges: </t>
        </r>
        <r>
          <rPr>
            <sz val="9"/>
            <color indexed="81"/>
            <rFont val="Segoe UI"/>
            <family val="2"/>
          </rPr>
          <t xml:space="preserve">Observar desconto informado em Convenção Coletiva.
</t>
        </r>
      </text>
    </comment>
    <comment ref="B208" authorId="0" shapeId="0" xr:uid="{00000000-0006-0000-0000-00001700000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62" authorId="0" shapeId="0" xr:uid="{00000000-0006-0000-0000-00001800000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73" authorId="0" shapeId="0" xr:uid="{00000000-0006-0000-0000-00001900000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88" authorId="0" shapeId="0" xr:uid="{00000000-0006-0000-0000-00001A00000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77" authorId="0" shapeId="0" xr:uid="{00000000-0006-0000-0000-00001B00000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91" authorId="0" shapeId="0" xr:uid="{00000000-0006-0000-0000-00001C00000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91" authorId="0" shapeId="0" xr:uid="{00000000-0006-0000-0000-00001D000000}">
      <text>
        <r>
          <rPr>
            <b/>
            <sz val="9"/>
            <color indexed="81"/>
            <rFont val="Segoe UI"/>
            <family val="2"/>
          </rPr>
          <t xml:space="preserve">Segesl: </t>
        </r>
        <r>
          <rPr>
            <sz val="9"/>
            <color indexed="81"/>
            <rFont val="Segoe UI"/>
            <family val="2"/>
          </rPr>
          <t xml:space="preserve">Duração computada em dias, conforme previsão em legislação.
</t>
        </r>
      </text>
    </comment>
    <comment ref="A406" authorId="0" shapeId="0" xr:uid="{00000000-0006-0000-0000-00001E00000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409" authorId="0" shapeId="0" xr:uid="{00000000-0006-0000-0000-00001F00000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35" authorId="0" shapeId="0" xr:uid="{00000000-0006-0000-0000-00002000000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61" authorId="0" shapeId="0" xr:uid="{00000000-0006-0000-0000-00002100000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73" authorId="0" shapeId="0" xr:uid="{00000000-0006-0000-0000-00002200000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499" authorId="0" shapeId="0" xr:uid="{00000000-0006-0000-0000-00002300000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24" authorId="0" shapeId="0" xr:uid="{00000000-0006-0000-0000-00002400000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<sst xmlns="http://schemas.openxmlformats.org/spreadsheetml/2006/main" count="755" uniqueCount="307">
  <si>
    <t xml:space="preserve">
INSTITUTO FEDERAL DE EDUCAÇÃO, CIÊNCIA E TECNOLOGIA DO CEARÁ
Alameda José Quintino, S/N - Bairro Prado - CEP 63400-000 - Cedro - CE - www.ifce.edu.br</t>
  </si>
  <si>
    <t>ANEXO VI - Planilha de Custo e Formação de Preço - RECEPCIONISTA</t>
  </si>
  <si>
    <t>QUADRO RESUMO DA PROPOSTA  POR FATO GERADOR</t>
  </si>
  <si>
    <t>Contratação de empresa especializada para a prestação de serviços terceirizados e continuados com dedicação exclusiva de mão de obra para o IFCE – Campus Cedro</t>
  </si>
  <si>
    <t>GRUPO</t>
  </si>
  <si>
    <t>ITEM</t>
  </si>
  <si>
    <t>DESCRIÇÃO</t>
  </si>
  <si>
    <t>UNIDADE</t>
  </si>
  <si>
    <t>QUANTIDADE DE POSTOS</t>
  </si>
  <si>
    <t>VALOR UNITÁRIO POSTO (R$)</t>
  </si>
  <si>
    <t>VALOR MENSAL TOTAL (R$)</t>
  </si>
  <si>
    <t>VALOR ANUAL TOTAL (R$)</t>
  </si>
  <si>
    <t>-</t>
  </si>
  <si>
    <t xml:space="preserve">	RECEPCIONISTA (CBO 4221-05)</t>
  </si>
  <si>
    <t>TOTAL (R$)</t>
  </si>
  <si>
    <t>Contratação de empresa especializada para a prestação de serviços terceirizados e continuados com dedicação exclusiva de RECEPCIONISTA para o Instituto Federal de Educação, Ciência e Tecnologia do Ceará – Campus Cedro.</t>
  </si>
  <si>
    <t>FATO GERADOR</t>
  </si>
  <si>
    <t>PLANILHA DE CUSTOS E FORMAÇÃO DE PREÇOS</t>
  </si>
  <si>
    <t xml:space="preserve">MODELO DE FORMAÇÃO DE CUSTO MENSAL PARA UM EMPREGADO </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</si>
  <si>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</si>
  <si>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MÓDULO 1 - REMUNERAÇÃO</t>
  </si>
  <si>
    <t>* A remuneração é definida no art. 457 da Consolidação das Leis do Trabalho. 
* É composta por Salário Base, Adicionais (noturno, de insalubridade ou periculosidade) e gratificações, quando houver.</t>
  </si>
  <si>
    <t>SALÁRIO BASE</t>
  </si>
  <si>
    <t>* O Salário Base vem definido na Convenção Coletiva de Trabalho da categoria profissional a ser contratada para o objeto da prestação de serviço. 
* O contratante deverá observar se a CCT abrange o município de prestação de serviço e se está vigente.</t>
  </si>
  <si>
    <t>Recepcionista (44h semanais)</t>
  </si>
  <si>
    <t>Cargo B</t>
  </si>
  <si>
    <t>GRATIFICAÇÃO DE FUNÇÃO</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</si>
  <si>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</si>
  <si>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Categoria</t>
  </si>
  <si>
    <t>Base de cálculo</t>
  </si>
  <si>
    <t>Percentual</t>
  </si>
  <si>
    <t>Valor da Gratificação</t>
  </si>
  <si>
    <t>ADICIONAL PERICULOSIDADE</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</si>
  <si>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</si>
  <si>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ADICIONAL DE PERICULOSIDADE</t>
  </si>
  <si>
    <t>Valor</t>
  </si>
  <si>
    <t>Cargo A (12x36 Diurno)</t>
  </si>
  <si>
    <t>Cargo A (12x36 Noturno)</t>
  </si>
  <si>
    <t>Cargo B (12x36 Diurno)</t>
  </si>
  <si>
    <t>Cargo B (12x36 Noturno)</t>
  </si>
  <si>
    <t>Cargo B (44h semanais)</t>
  </si>
  <si>
    <t>ADICIONAL NOTURNO</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</si>
  <si>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</si>
  <si>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t>Base de Cálculo</t>
  </si>
  <si>
    <t>Proporção</t>
  </si>
  <si>
    <t>HORA NOTURNA REDUZIDA</t>
  </si>
  <si>
    <t>ADICIONAL POR TRABALHO NOTURNO</t>
  </si>
  <si>
    <t>Adicional Noturno</t>
  </si>
  <si>
    <t>Hora Noturna
Reduzida</t>
  </si>
  <si>
    <t>ADICIONAL XXX</t>
  </si>
  <si>
    <t>* Em caso de previsão de outros adicionais em Convenção Coletiva de Trabalho o órgão poderá utilizar este campo.</t>
  </si>
  <si>
    <t>Cargo A (44h semanais)</t>
  </si>
  <si>
    <t>Este quadro totaliza a remuneração devida ao trabalhador, conforme previsão da Consolidação das Leis do Trabalho e valores disponíveis na Convenção Coletiva para a categoria</t>
  </si>
  <si>
    <t>Salário Base</t>
  </si>
  <si>
    <t>Gratificação de função</t>
  </si>
  <si>
    <t>Adicional de Periculosidade ou Insalubridade</t>
  </si>
  <si>
    <t>Total</t>
  </si>
  <si>
    <t>MÓDULO 2 - ENCARGOS E BENEFÍCIOS (ANUAIS, MENSAIS E DIÁRIOS)</t>
  </si>
  <si>
    <t>SUBMÓDULO 2.1 – 13° SALÁRIO, FÉRIAS E ADICIONAL DE FÉRIAS</t>
  </si>
  <si>
    <t>13° SALÁRIO
Previsto no Decreto 57.155, de 1965.</t>
  </si>
  <si>
    <t>Provisionamento Mensal</t>
  </si>
  <si>
    <t>FÉRIAS
Previsto no art. 7° da Constituição Federal</t>
  </si>
  <si>
    <t>ADICIONAL DE FÉRIAS - 1/3 CONSTITUCIONAL</t>
  </si>
  <si>
    <t>Alíquota Adicional</t>
  </si>
  <si>
    <t>13° Salário</t>
  </si>
  <si>
    <t xml:space="preserve">Férias </t>
  </si>
  <si>
    <t>1/3 Constitucional</t>
  </si>
  <si>
    <t>SUBMÓDULO 2.2 - ENCARGOS PREVIDENCIÁRIOS E FGTS</t>
  </si>
  <si>
    <t>* Previsto no art. 195 da Constituição Federal. 
* Os percentuais informados não são taxativos e deverão observar o enquadramento real das empresas prestadoras de serviço, em especial no que diz respeito ao SAT-GIIL/RAT.</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</si>
  <si>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</si>
  <si>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</si>
  <si>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</si>
  <si>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</si>
  <si>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</si>
  <si>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</si>
  <si>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</si>
  <si>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</si>
  <si>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</si>
  <si>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</si>
  <si>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</si>
  <si>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</si>
  <si>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</si>
  <si>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</si>
  <si>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</si>
  <si>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</si>
  <si>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VALE TRANSPORTE</t>
  </si>
  <si>
    <t>CUSTO DA PASSAGEM</t>
  </si>
  <si>
    <t>Vr. Unitário</t>
  </si>
  <si>
    <t xml:space="preserve">Vales por dia </t>
  </si>
  <si>
    <t>Dias efetivamente trabalhados</t>
  </si>
  <si>
    <t>Custo total</t>
  </si>
  <si>
    <t>DESCONTO DO VALE TRANSPORTE</t>
  </si>
  <si>
    <t>Proporcionalidade</t>
  </si>
  <si>
    <t>Desconto</t>
  </si>
  <si>
    <t>CUSTO EFETIVO DO VALE TRANSPORTE</t>
  </si>
  <si>
    <t>Valor do desconto</t>
  </si>
  <si>
    <t>Custo efetivo</t>
  </si>
  <si>
    <t>VALE ALIMENTAÇÃO/REFEIÇÃO</t>
  </si>
  <si>
    <t>Valor diário</t>
  </si>
  <si>
    <t>DESCONTO DO VALE ALIMENTAÇÃO/REFEIÇÃO</t>
  </si>
  <si>
    <t>CUSTO EFETIVO DO VALE ALIMENTAÇÃO/REFEIÇÃO</t>
  </si>
  <si>
    <r>
      <rPr>
        <b/>
        <sz val="12"/>
        <color rgb="FF000000"/>
        <rFont val="Times New Roman"/>
      </rPr>
      <t xml:space="preserve">BENEFÍCIO CESTA BÁSICA
</t>
    </r>
    <r>
      <rPr>
        <sz val="12"/>
        <color rgb="FFFF0000"/>
        <rFont val="Times New Roman"/>
      </rPr>
      <t>Utilizar este campo em caso de outros benefícios previstos em Convenção Coletiva, sempre especificando o tipo, finalidade e previsão legal do mesmo.</t>
    </r>
  </si>
  <si>
    <t>BENEFÍCIO CESTA BÁSICA</t>
  </si>
  <si>
    <t>Quantidade</t>
  </si>
  <si>
    <r>
      <rPr>
        <b/>
        <sz val="12"/>
        <color rgb="FF000000"/>
        <rFont val="Times New Roman"/>
      </rPr>
      <t xml:space="preserve">BENEFÍCIO PLANO DE SAÚDE
</t>
    </r>
    <r>
      <rPr>
        <sz val="12"/>
        <color rgb="FFFF0000"/>
        <rFont val="Times New Roman"/>
      </rPr>
      <t>Utilizar este campo em caso de outros benefícios previstos em Convenção Coletiva, sempre especificando o tipo, finalidade e previsão legal do mesmo.</t>
    </r>
  </si>
  <si>
    <t>BENEFÍCIO PLANO SAÚDE</t>
  </si>
  <si>
    <r>
      <rPr>
        <b/>
        <sz val="12"/>
        <color rgb="FF000000"/>
        <rFont val="Times New Roman"/>
      </rPr>
      <t xml:space="preserve">BENEFÍCIO CRECHE
</t>
    </r>
    <r>
      <rPr>
        <sz val="12"/>
        <color rgb="FFFF0000"/>
        <rFont val="Times New Roman"/>
      </rPr>
      <t>Utilizar este campo em caso de outros benefícios previstos em Convenção Coletiva, sempre especificando o tipo, finalidade e previsão legal do mesmo.</t>
    </r>
  </si>
  <si>
    <t>BENEFÍCIO CRECHE</t>
  </si>
  <si>
    <r>
      <rPr>
        <b/>
        <sz val="12"/>
        <color rgb="FF000000"/>
        <rFont val="Times New Roman"/>
      </rPr>
      <t xml:space="preserve">BENEFÍCIO AUXÍLIO FUNERAL
</t>
    </r>
    <r>
      <rPr>
        <sz val="12"/>
        <color rgb="FFFF0000"/>
        <rFont val="Times New Roman"/>
      </rPr>
      <t>Utilizar este campo em caso de outros benefícios previstos em Convenção Coletiva, sempre especificando o tipo, finalidade e previsão legal do mesmo.</t>
    </r>
  </si>
  <si>
    <t>BENEFÍCIO AUXÍLIO FUNERAL</t>
  </si>
  <si>
    <t>Vale Transporte</t>
  </si>
  <si>
    <t>Vale Refeição</t>
  </si>
  <si>
    <t>Benefício Cesta báscia</t>
  </si>
  <si>
    <t>Benefício Plano Saúde</t>
  </si>
  <si>
    <t>Benefício Creche</t>
  </si>
  <si>
    <t>Benefício Auxílio Funeral</t>
  </si>
  <si>
    <t>Submódulo 2.1</t>
  </si>
  <si>
    <t>Submódulo 2.2</t>
  </si>
  <si>
    <t>Submódulo 2.3</t>
  </si>
  <si>
    <t>MÓDULO 3 - PROVISÃO PARA RESCISÃO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</si>
  <si>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</si>
  <si>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</si>
  <si>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</si>
  <si>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</si>
  <si>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</si>
  <si>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</si>
  <si>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</si>
  <si>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</si>
  <si>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</si>
  <si>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</si>
  <si>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AVISO PRÉVIO INDENIZADO</t>
  </si>
  <si>
    <t>MULTA DO FGTS E CONTRIBUIÇÃO SOCIAL SOBRE O AVISO PRÉVIO INDENIZADO</t>
  </si>
  <si>
    <t>Percentual da 
Multa</t>
  </si>
  <si>
    <t>SUBMÓDULO 3.1 - CUSTO DO AVISO PRÉVIO INDENIZADO</t>
  </si>
  <si>
    <t>SUBMÓDULO 3.2 - AVISO PRÉVIO TRABALHADO</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</si>
  <si>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</si>
  <si>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AVISO PRÉVIO TRABALHADO</t>
  </si>
  <si>
    <t>MULTA DO FGTS E CONTRIBUIÇÃO SOCIAL SOBRE O AVISO PRÉVIO TRABALHADO</t>
  </si>
  <si>
    <t>SUBMÓDULO 3.2 - CUSTO DO AVISO PRÉVIO TRABALHADO</t>
  </si>
  <si>
    <t>SUBMÓDULO 3.3 - DEMISSÃO POR JUSTA CAUSA</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</si>
  <si>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</si>
  <si>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BASE DE CÁLCULO PARA DEMISSÃO POR JUSTA CAUSA</t>
  </si>
  <si>
    <t>Valor provisionado do 13º Salário</t>
  </si>
  <si>
    <t>Valor provisionado das Férias</t>
  </si>
  <si>
    <t>Valor provisionado do Adicional de Férias</t>
  </si>
  <si>
    <t>SUBMÓDULO 3.3 - CUSTO DA DEMISSÃO COM JUSTA CAUSA</t>
  </si>
  <si>
    <t>Submódulo 3.1</t>
  </si>
  <si>
    <t>Submódulo 3.2</t>
  </si>
  <si>
    <t>Submódulo 3.3</t>
  </si>
  <si>
    <t>MÓDULO 4 - CUSTO DE REPOSIÇÃO DO PROFISSIONAL AUSENTE</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</si>
  <si>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</si>
  <si>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Porobabilidade de ocorrência de ausências legais, conforme previsão do art. 473 da Consolidação das Leis do Trabalho.</t>
  </si>
  <si>
    <t xml:space="preserve">Memória de Cálculo - número de dias de reposição do profissional ausente para cada evento </t>
  </si>
  <si>
    <t>Incidencia anual</t>
  </si>
  <si>
    <t>Duração Legal  
da Ausência</t>
  </si>
  <si>
    <t>12x36</t>
  </si>
  <si>
    <t>44h</t>
  </si>
  <si>
    <t>Proporção dias afetados</t>
  </si>
  <si>
    <t>Dias de reposição</t>
  </si>
  <si>
    <t>Férias</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</si>
  <si>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</si>
  <si>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</si>
  <si>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</si>
  <si>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</si>
  <si>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</si>
  <si>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</si>
  <si>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</si>
  <si>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</si>
  <si>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</si>
  <si>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</si>
  <si>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</si>
  <si>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ESTIMATIVA DA NECESSIDADE DE REPOSIÇÃO DE PROFISSIONAL</t>
  </si>
  <si>
    <t>Composição</t>
  </si>
  <si>
    <t>ESCALAS -  Cargo A</t>
  </si>
  <si>
    <t xml:space="preserve"> 12 x 36 D</t>
  </si>
  <si>
    <t>12 x 36 N</t>
  </si>
  <si>
    <t>44 SEM</t>
  </si>
  <si>
    <t>Total Para reposição</t>
  </si>
  <si>
    <t>SUBMÓDULO 4.1 - AUSÊNCIAS LEGAIS</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</si>
  <si>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</si>
  <si>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CUSTO DIÁRIO PARA O REPOSITOR</t>
  </si>
  <si>
    <t>Divisor do dia</t>
  </si>
  <si>
    <t>Custo diário</t>
  </si>
  <si>
    <t>Necessidade de Reposição</t>
  </si>
  <si>
    <t>Custo anual</t>
  </si>
  <si>
    <t>Custo mensal</t>
  </si>
  <si>
    <t>SUBMÓDULO 4.2 - INTRAJORNADA</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</si>
  <si>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</si>
  <si>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CUSTO POR HORA DO REPOSITOR</t>
  </si>
  <si>
    <t>divisor de hora</t>
  </si>
  <si>
    <t>Valor da hora</t>
  </si>
  <si>
    <t>Necessidade de Reposição (horas)</t>
  </si>
  <si>
    <t>Submódulo 4.1</t>
  </si>
  <si>
    <t>Submódulo 4.2</t>
  </si>
  <si>
    <t>MÓDULO 5 - INSUMOS DE MÃO DE OBRA</t>
  </si>
  <si>
    <t>UNIFORMES - COMPOSIÇÃO - VALOR MENSAL</t>
  </si>
  <si>
    <t>Item</t>
  </si>
  <si>
    <t>qte</t>
  </si>
  <si>
    <t>Vr. Unitario</t>
  </si>
  <si>
    <t>Valor Total Mensal</t>
  </si>
  <si>
    <t>Calça social, confeccionada em tecido brim (100% algodão) ou oxford, com bolsos laterais e modelagem compatíveis com as atividades desempenhadas, oferecendo durabilidade e resistência.</t>
  </si>
  <si>
    <t>Camisa social, manga curta, com colarinho, em tecido brim (100% algodão) ou oxford (100% poliester), com nome e logotipo de identificação da contratada.</t>
  </si>
  <si>
    <t>Meia social na cor preta composta de Algodão, Poliamida, Elastodieno, com cano baixo, tamanho único atende do número 35 ao 44</t>
  </si>
  <si>
    <t>Sapato social na cor preta, em couro maleável.</t>
  </si>
  <si>
    <t>Crachá de identificação funcional, com cordão.¹</t>
  </si>
  <si>
    <t>Custo MENSAL por Funcionário</t>
  </si>
  <si>
    <t>¹ A quantidade e o valor mensal esta considerando três crachás para cada funcionário em um período de 120 meses.</t>
  </si>
  <si>
    <t>Custo com Uniformes</t>
  </si>
  <si>
    <t>Valor Mensal</t>
  </si>
  <si>
    <t>MÓDULO 6 - CUSTOS INDIRETOS, TRIBUTOS E LUCRO</t>
  </si>
  <si>
    <t>INFORMAÇÃO DE PERCENTUAIS ESTIMADOS DE CITL</t>
  </si>
  <si>
    <t>Custos Indiretos</t>
  </si>
  <si>
    <t>Tributos</t>
  </si>
  <si>
    <t>Lucro</t>
  </si>
  <si>
    <t>RATEIO DO Cargo B</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</si>
  <si>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</si>
  <si>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RATEIO DA CHEFIA DE CAMPO</t>
  </si>
  <si>
    <t>Subordinados</t>
  </si>
  <si>
    <t>CUSTO DO TRABALHADOR</t>
  </si>
  <si>
    <t>CUSTO TOTAL POR TRABALHADOR</t>
  </si>
  <si>
    <t>Módulo</t>
  </si>
  <si>
    <t>12x36 Diurno</t>
  </si>
  <si>
    <t>12x36 Noturno</t>
  </si>
  <si>
    <t>44h Semanais</t>
  </si>
  <si>
    <t>Remuneração</t>
  </si>
  <si>
    <t>Encargos e Benefícios</t>
  </si>
  <si>
    <t>Rescisão</t>
  </si>
  <si>
    <t>Reposição do Profissional Ausente</t>
  </si>
  <si>
    <t>Insumos Diversos</t>
  </si>
  <si>
    <t>Custos Indiretos, Tributos e Lucro</t>
  </si>
  <si>
    <t>Rateio da Chefia de Campo</t>
  </si>
  <si>
    <t>Valor por Empregado</t>
  </si>
  <si>
    <t>Valor por Posto</t>
  </si>
  <si>
    <t>MODELO PARA A CONSOLIDAÇÃO E APRESENTAÇÃO DE PROPOSTAS</t>
  </si>
  <si>
    <t>Com ajustes após publicação da Lei n° 13.467, de 2017.</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</si>
  <si>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</si>
  <si>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</si>
  <si>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</si>
  <si>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</si>
  <si>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</si>
  <si>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</si>
  <si>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</si>
  <si>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</si>
  <si>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</si>
  <si>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</si>
  <si>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</si>
  <si>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</si>
  <si>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</si>
  <si>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</si>
  <si>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</si>
  <si>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</si>
  <si>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</si>
  <si>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</si>
  <si>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</si>
  <si>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</si>
  <si>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</si>
  <si>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</si>
  <si>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</si>
  <si>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</si>
  <si>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</si>
  <si>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</si>
  <si>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</si>
  <si>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</si>
  <si>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</si>
  <si>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F</t>
  </si>
  <si>
    <t>H</t>
  </si>
  <si>
    <t xml:space="preserve">Total </t>
  </si>
  <si>
    <t>Submódulo 2.3 - Benefícios Mensais e Diários.</t>
  </si>
  <si>
    <t>2.3</t>
  </si>
  <si>
    <t>Benefícios Mensais e Diários</t>
  </si>
  <si>
    <t>Transporte</t>
  </si>
  <si>
    <t>Auxílio-Refeição/Alimentação</t>
  </si>
  <si>
    <t>Benefício Cesta Básica</t>
  </si>
  <si>
    <t>Benefício Plano de Saúde</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</si>
  <si>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</si>
  <si>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</si>
  <si>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</si>
  <si>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</si>
  <si>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</si>
  <si>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</si>
  <si>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</si>
  <si>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</si>
  <si>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</si>
  <si>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</si>
  <si>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</si>
  <si>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</si>
  <si>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</si>
  <si>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</si>
  <si>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Submódulo 4.2 - Intrajornada</t>
  </si>
  <si>
    <t>4.2</t>
  </si>
  <si>
    <t>Intrajornada</t>
  </si>
  <si>
    <t>Intervalo para repouso e alimentação</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</si>
  <si>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</si>
  <si>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</si>
  <si>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</si>
  <si>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</si>
  <si>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</si>
  <si>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</si>
  <si>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</si>
  <si>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C.1. Tributos Federais (especificar)</t>
  </si>
  <si>
    <t>C.2. Tributos Estaduais (especificar)</t>
  </si>
  <si>
    <t>C.3. Tributos Municipais (especificar)</t>
  </si>
  <si>
    <t>2. QUADRO-RESUMO DO CUSTO POR EMPREGADO</t>
  </si>
  <si>
    <t>Mão de obra vinculada à execução contratual (valor por empregado)</t>
  </si>
  <si>
    <t>Subtotal (A + B +C+ D+E)</t>
  </si>
  <si>
    <t>Módulo 6 – Custos Indiretos, Tributos e Lucro</t>
  </si>
  <si>
    <t xml:space="preserve">Valor Total por Empregado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</si>
</sst>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0;[Red]#,##0.00"/>
    <numFmt numFmtId="165" formatCode="0.0000"/>
    <numFmt numFmtId="166" formatCode="#,##0.0000_ ;\-#,##0.0000\ "/>
    <numFmt numFmtId="167" formatCode="_(* #,##0.00_);_(* \(#,##0.00\);_(* \-??_);_(@_)"/>
    <numFmt numFmtId="168" formatCode="&quot;R$&quot;\ #,##0.00"/>
  </numFmts>
  <fonts count="43">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charset val="1"/>
    </font>
    <font>
      <b/>
      <sz val="9"/>
      <color indexed="81"/>
      <name val="Segoe UI"/>
      <charset val="1"/>
    </font>
    <font>
      <sz val="9"/>
      <color indexed="81"/>
      <name val="Segoe UI"/>
      <family val="2"/>
    </font>
    <font>
      <b/>
      <sz val="9"/>
      <color indexed="81"/>
      <name val="Segoe UI"/>
      <family val="2"/>
    </font>
    <font>
      <b/>
      <sz val="12"/>
      <color rgb="FFFF0000"/>
      <name val="Times New Roman"/>
      <family val="1"/>
    </font>
    <font>
      <sz val="12"/>
      <name val="Times New Roman"/>
      <family val="1"/>
    </font>
    <font>
      <sz val="18"/>
      <color theme="0"/>
      <name val="Times New Roman"/>
      <family val="1"/>
    </font>
    <font>
      <b/>
      <sz val="12"/>
      <color rgb="FF000000"/>
      <name val="Times New Roman"/>
    </font>
    <font>
      <sz val="12"/>
      <color rgb="FFFF0000"/>
      <name val="Times New Roman"/>
    </font>
    <font>
      <sz val="12"/>
      <color theme="1"/>
      <name val="Times New Roman"/>
    </font>
    <font>
      <b/>
      <sz val="18"/>
      <color theme="0"/>
      <name val="Times New Roman"/>
      <family val="1"/>
    </font>
    <font>
      <b/>
      <sz val="18"/>
      <color theme="0"/>
      <name val="Times New Roman"/>
      <charset val="134"/>
    </font>
    <font>
      <b/>
      <sz val="16"/>
      <color theme="0"/>
      <name val="Times New Roman"/>
      <family val="1"/>
    </font>
    <font>
      <b/>
      <sz val="13"/>
      <color rgb="FFFFFFFF"/>
      <name val="Times New Roman"/>
    </font>
    <font>
      <b/>
      <sz val="13"/>
      <color rgb="FFFFFFFF"/>
      <name val="&quot;Times New Roman&quot;"/>
      <charset val="134"/>
    </font>
    <font>
      <sz val="11"/>
      <color rgb="FF000000"/>
      <name val="&quot;Times New Roman&quot;"/>
      <charset val="134"/>
    </font>
    <font>
      <sz val="11"/>
      <color rgb="FFFFFFFF"/>
      <name val="&quot;Times New Roman&quot;"/>
      <charset val="134"/>
    </font>
    <font>
      <b/>
      <sz val="18"/>
      <color theme="1"/>
      <name val="Calibri"/>
      <family val="2"/>
      <scheme val="minor"/>
    </font>
  </fonts>
  <fills count="44">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rgb="FF666666"/>
        <bgColor rgb="FF666666"/>
      </patternFill>
    </fill>
  </fills>
  <borders count="8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indexed="64"/>
      </left>
      <right style="thin">
        <color indexed="64"/>
      </right>
      <top/>
      <bottom style="medium">
        <color indexed="64"/>
      </bottom>
      <diagonal/>
    </border>
    <border>
      <left style="medium">
        <color rgb="FF000000"/>
      </left>
      <right style="thin">
        <color indexed="64"/>
      </right>
      <top/>
      <bottom/>
      <diagonal/>
    </border>
    <border>
      <left style="thin">
        <color indexed="64"/>
      </left>
      <right style="medium">
        <color rgb="FF000000"/>
      </right>
      <top/>
      <bottom/>
      <diagonal/>
    </border>
    <border>
      <left style="medium">
        <color rgb="FF000000"/>
      </left>
      <right style="thin">
        <color indexed="64"/>
      </right>
      <top style="medium">
        <color indexed="64"/>
      </top>
      <bottom style="thin">
        <color indexed="64"/>
      </bottom>
      <diagonal/>
    </border>
    <border>
      <left style="thin">
        <color indexed="64"/>
      </left>
      <right style="medium">
        <color rgb="FF000000"/>
      </right>
      <top style="medium">
        <color indexed="64"/>
      </top>
      <bottom style="thin">
        <color indexed="64"/>
      </bottom>
      <diagonal/>
    </border>
    <border>
      <left style="medium">
        <color rgb="FF000000"/>
      </left>
      <right style="thin">
        <color indexed="64"/>
      </right>
      <top style="thin">
        <color indexed="64"/>
      </top>
      <bottom/>
      <diagonal/>
    </border>
    <border>
      <left style="thin">
        <color indexed="64"/>
      </left>
      <right style="medium">
        <color rgb="FF000000"/>
      </right>
      <top style="thin">
        <color indexed="64"/>
      </top>
      <bottom/>
      <diagonal/>
    </border>
    <border>
      <left style="thin">
        <color rgb="FF000000"/>
      </left>
      <right style="medium">
        <color rgb="FF000000"/>
      </right>
      <top style="thin">
        <color rgb="FF000000"/>
      </top>
      <bottom style="medium">
        <color rgb="FF000000"/>
      </bottom>
      <diagonal/>
    </border>
    <border>
      <left style="medium">
        <color rgb="FF000000"/>
      </left>
      <right style="thin">
        <color indexed="64"/>
      </right>
      <top style="thin">
        <color rgb="FF000000"/>
      </top>
      <bottom style="medium">
        <color rgb="FF000000"/>
      </bottom>
      <diagonal/>
    </border>
    <border>
      <left style="thin">
        <color indexed="64"/>
      </left>
      <right style="thin">
        <color indexed="64"/>
      </right>
      <top style="thin">
        <color rgb="FF000000"/>
      </top>
      <bottom style="medium">
        <color rgb="FF000000"/>
      </bottom>
      <diagonal/>
    </border>
    <border>
      <left style="thin">
        <color indexed="64"/>
      </left>
      <right style="medium">
        <color rgb="FF000000"/>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indexed="64"/>
      </left>
      <right style="medium">
        <color rgb="FF000000"/>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indexed="64"/>
      </right>
      <top/>
      <bottom style="thin">
        <color indexed="64"/>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theme="0"/>
      </left>
      <right style="thin">
        <color theme="0"/>
      </right>
      <top style="thin">
        <color theme="0"/>
      </top>
      <bottom style="thin">
        <color theme="0"/>
      </bottom>
      <diagonal/>
    </border>
  </borders>
  <cellStyleXfs count="53">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321">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0" fontId="2" fillId="2" borderId="18" xfId="0" applyFont="1" applyFill="1" applyBorder="1" applyAlignment="1">
      <alignment horizontal="center" vertical="center" wrapText="1"/>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0" borderId="0" xfId="0" applyFont="1" applyAlignment="1">
      <alignment horizontal="center" vertical="center"/>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7" borderId="4" xfId="0" applyFont="1" applyFill="1" applyBorder="1" applyAlignment="1">
      <alignment horizontal="center" vertical="center" wrapText="1"/>
    </xf>
    <xf numFmtId="10" fontId="3" fillId="37" borderId="5" xfId="1" applyNumberFormat="1" applyFont="1" applyFill="1" applyBorder="1" applyAlignment="1">
      <alignment horizontal="center" vertical="center"/>
    </xf>
    <xf numFmtId="0" fontId="30" fillId="0" borderId="4" xfId="0" applyFont="1" applyBorder="1" applyAlignment="1">
      <alignment horizontal="center" vertical="center"/>
    </xf>
    <xf numFmtId="0" fontId="30" fillId="0" borderId="6" xfId="0" applyFont="1" applyBorder="1" applyAlignment="1">
      <alignment horizontal="center" vertical="center"/>
    </xf>
    <xf numFmtId="10" fontId="30" fillId="0" borderId="5" xfId="1" applyNumberFormat="1" applyFont="1" applyBorder="1" applyAlignment="1">
      <alignment horizontal="center" vertical="center"/>
    </xf>
    <xf numFmtId="10" fontId="30"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Alignment="1">
      <alignment vertical="center"/>
    </xf>
    <xf numFmtId="167" fontId="3" fillId="0" borderId="0" xfId="3" applyFont="1" applyFill="1" applyBorder="1" applyAlignment="1" applyProtection="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4" fontId="30" fillId="0" borderId="5" xfId="0" applyNumberFormat="1" applyFont="1" applyBorder="1" applyAlignment="1">
      <alignment horizontal="center" vertical="center"/>
    </xf>
    <xf numFmtId="4" fontId="30" fillId="0" borderId="7" xfId="0" applyNumberFormat="1" applyFont="1" applyBorder="1" applyAlignment="1">
      <alignment horizontal="center" vertical="center"/>
    </xf>
    <xf numFmtId="0" fontId="2" fillId="0" borderId="31" xfId="0" applyFont="1" applyBorder="1" applyAlignment="1">
      <alignment horizontal="center" vertical="center" wrapText="1"/>
    </xf>
    <xf numFmtId="0" fontId="2" fillId="0" borderId="29"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51" xfId="0" applyFont="1" applyBorder="1" applyAlignment="1">
      <alignment vertical="center" wrapText="1"/>
    </xf>
    <xf numFmtId="0" fontId="3" fillId="0" borderId="51" xfId="0" applyFont="1" applyBorder="1" applyAlignment="1">
      <alignment horizontal="center" vertical="center" wrapText="1"/>
    </xf>
    <xf numFmtId="10" fontId="3" fillId="0" borderId="51" xfId="0" applyNumberFormat="1" applyFont="1" applyBorder="1" applyAlignment="1">
      <alignment horizontal="center" vertical="center" wrapText="1"/>
    </xf>
    <xf numFmtId="10" fontId="3" fillId="36" borderId="5" xfId="1" applyNumberFormat="1" applyFont="1" applyFill="1" applyBorder="1" applyAlignment="1">
      <alignment horizontal="center" vertical="center"/>
    </xf>
    <xf numFmtId="0" fontId="3" fillId="0" borderId="51" xfId="0" applyFont="1" applyBorder="1" applyAlignment="1">
      <alignment horizontal="justify" vertical="center" wrapText="1"/>
    </xf>
    <xf numFmtId="0" fontId="2" fillId="0" borderId="29" xfId="0" applyFont="1" applyBorder="1" applyAlignment="1">
      <alignment vertical="center" wrapText="1"/>
    </xf>
    <xf numFmtId="0" fontId="3" fillId="0" borderId="0" xfId="0" applyFont="1"/>
    <xf numFmtId="0" fontId="2" fillId="0" borderId="33" xfId="0" applyFont="1" applyBorder="1" applyAlignment="1">
      <alignment horizontal="center" vertical="center" wrapText="1"/>
    </xf>
    <xf numFmtId="0" fontId="2" fillId="40" borderId="16" xfId="0" applyFont="1" applyFill="1" applyBorder="1" applyAlignment="1">
      <alignment horizontal="center" vertical="center"/>
    </xf>
    <xf numFmtId="10" fontId="2" fillId="40"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3" fillId="0" borderId="54" xfId="0" applyFont="1" applyBorder="1" applyAlignment="1">
      <alignment horizontal="center" vertical="center"/>
    </xf>
    <xf numFmtId="164" fontId="3" fillId="0" borderId="54" xfId="0" applyNumberFormat="1" applyFont="1" applyBorder="1" applyAlignment="1">
      <alignment horizontal="center" vertical="center"/>
    </xf>
    <xf numFmtId="9" fontId="3" fillId="0" borderId="54" xfId="1" applyFont="1" applyBorder="1" applyAlignment="1">
      <alignment horizontal="center" vertical="center"/>
    </xf>
    <xf numFmtId="164" fontId="2" fillId="0" borderId="54" xfId="0" applyNumberFormat="1" applyFont="1" applyBorder="1" applyAlignment="1">
      <alignment horizontal="center" vertical="center"/>
    </xf>
    <xf numFmtId="9" fontId="3" fillId="0" borderId="14" xfId="1" applyFont="1" applyBorder="1" applyAlignment="1">
      <alignment horizontal="center" vertical="center"/>
    </xf>
    <xf numFmtId="0" fontId="3" fillId="0" borderId="14" xfId="0" applyFont="1" applyBorder="1" applyAlignment="1">
      <alignment horizontal="center" vertical="center"/>
    </xf>
    <xf numFmtId="4" fontId="3" fillId="0" borderId="14" xfId="0" applyNumberFormat="1" applyFont="1" applyBorder="1" applyAlignment="1">
      <alignment horizontal="center" vertical="center"/>
    </xf>
    <xf numFmtId="10" fontId="3" fillId="0" borderId="54" xfId="0" applyNumberFormat="1" applyFont="1" applyBorder="1" applyAlignment="1">
      <alignment horizontal="center" vertical="center"/>
    </xf>
    <xf numFmtId="10" fontId="3" fillId="0" borderId="14" xfId="0" applyNumberFormat="1" applyFont="1" applyBorder="1" applyAlignment="1">
      <alignment horizontal="center" vertical="center"/>
    </xf>
    <xf numFmtId="10" fontId="3" fillId="0" borderId="54" xfId="1" applyNumberFormat="1" applyFont="1" applyBorder="1" applyAlignment="1">
      <alignment horizontal="center" vertical="center"/>
    </xf>
    <xf numFmtId="10" fontId="3" fillId="0" borderId="14" xfId="1" applyNumberFormat="1" applyFont="1" applyBorder="1" applyAlignment="1">
      <alignment horizontal="center" vertical="center"/>
    </xf>
    <xf numFmtId="10" fontId="3" fillId="36" borderId="54" xfId="0" applyNumberFormat="1" applyFont="1" applyFill="1" applyBorder="1" applyAlignment="1">
      <alignment horizontal="center" vertical="center"/>
    </xf>
    <xf numFmtId="10" fontId="3" fillId="36" borderId="14" xfId="0" applyNumberFormat="1" applyFont="1" applyFill="1" applyBorder="1" applyAlignment="1">
      <alignment horizontal="center" vertical="center"/>
    </xf>
    <xf numFmtId="0" fontId="2" fillId="2" borderId="54" xfId="0" applyFont="1" applyFill="1" applyBorder="1" applyAlignment="1">
      <alignment horizontal="center" vertical="center"/>
    </xf>
    <xf numFmtId="0" fontId="2" fillId="2" borderId="54" xfId="0" applyFont="1" applyFill="1" applyBorder="1" applyAlignment="1">
      <alignment horizontal="center" vertical="center" wrapText="1"/>
    </xf>
    <xf numFmtId="1" fontId="3" fillId="0" borderId="54" xfId="0" applyNumberFormat="1" applyFont="1" applyBorder="1" applyAlignment="1">
      <alignment horizontal="center" vertical="center"/>
    </xf>
    <xf numFmtId="1" fontId="3" fillId="0" borderId="14" xfId="0" applyNumberFormat="1" applyFont="1" applyBorder="1" applyAlignment="1">
      <alignment horizontal="center" vertical="center"/>
    </xf>
    <xf numFmtId="0" fontId="3" fillId="0" borderId="55" xfId="0" applyFont="1" applyBorder="1" applyAlignment="1">
      <alignment horizontal="center" vertical="center"/>
    </xf>
    <xf numFmtId="164" fontId="3" fillId="0" borderId="56" xfId="0" applyNumberFormat="1" applyFont="1" applyBorder="1" applyAlignment="1">
      <alignment horizontal="center" vertical="center"/>
    </xf>
    <xf numFmtId="164" fontId="2" fillId="0" borderId="57" xfId="0" applyNumberFormat="1" applyFont="1" applyBorder="1" applyAlignment="1">
      <alignment horizontal="center" vertical="center"/>
    </xf>
    <xf numFmtId="0" fontId="30" fillId="0" borderId="55" xfId="0" applyFont="1" applyBorder="1" applyAlignment="1">
      <alignment horizontal="center" vertical="center"/>
    </xf>
    <xf numFmtId="0" fontId="3" fillId="0" borderId="56" xfId="0" applyFont="1" applyBorder="1" applyAlignment="1">
      <alignment horizontal="center" vertical="center"/>
    </xf>
    <xf numFmtId="9" fontId="3" fillId="0" borderId="56" xfId="1" applyFont="1" applyBorder="1" applyAlignment="1">
      <alignment horizontal="center" vertical="center"/>
    </xf>
    <xf numFmtId="10" fontId="3" fillId="0" borderId="56" xfId="0" applyNumberFormat="1" applyFont="1" applyBorder="1" applyAlignment="1">
      <alignment horizontal="center" vertical="center"/>
    </xf>
    <xf numFmtId="40" fontId="3" fillId="0" borderId="56" xfId="0" applyNumberFormat="1" applyFont="1" applyBorder="1" applyAlignment="1">
      <alignment horizontal="center" vertical="center"/>
    </xf>
    <xf numFmtId="40" fontId="2" fillId="0" borderId="57" xfId="0" applyNumberFormat="1" applyFont="1" applyBorder="1" applyAlignment="1">
      <alignment horizontal="center" vertical="center"/>
    </xf>
    <xf numFmtId="40" fontId="3" fillId="0" borderId="14" xfId="0" applyNumberFormat="1" applyFont="1" applyBorder="1" applyAlignment="1">
      <alignment horizontal="center" vertical="center"/>
    </xf>
    <xf numFmtId="40" fontId="2" fillId="0" borderId="9" xfId="0" applyNumberFormat="1" applyFont="1" applyBorder="1" applyAlignment="1">
      <alignment horizontal="center" vertical="center"/>
    </xf>
    <xf numFmtId="1" fontId="3" fillId="0" borderId="56" xfId="0" applyNumberFormat="1" applyFont="1" applyBorder="1" applyAlignment="1">
      <alignment horizontal="center" vertical="center"/>
    </xf>
    <xf numFmtId="165" fontId="3" fillId="0" borderId="14" xfId="0" applyNumberFormat="1" applyFont="1" applyBorder="1" applyAlignment="1">
      <alignment horizontal="center" vertical="center"/>
    </xf>
    <xf numFmtId="4" fontId="4" fillId="0" borderId="9" xfId="0" applyNumberFormat="1" applyFont="1" applyBorder="1" applyAlignment="1">
      <alignment horizontal="center" vertical="center"/>
    </xf>
    <xf numFmtId="4" fontId="30" fillId="0" borderId="9" xfId="0" applyNumberFormat="1" applyFont="1" applyBorder="1" applyAlignment="1">
      <alignment horizontal="center" vertical="center"/>
    </xf>
    <xf numFmtId="39" fontId="3" fillId="0" borderId="56" xfId="5" applyNumberFormat="1" applyFont="1" applyFill="1" applyBorder="1" applyAlignment="1" applyProtection="1">
      <alignment horizontal="center" vertical="center"/>
    </xf>
    <xf numFmtId="10" fontId="3" fillId="0" borderId="56" xfId="1" applyNumberFormat="1" applyFont="1" applyFill="1" applyBorder="1" applyAlignment="1" applyProtection="1">
      <alignment horizontal="center" vertical="center"/>
    </xf>
    <xf numFmtId="39" fontId="3" fillId="0" borderId="14" xfId="5" applyNumberFormat="1" applyFont="1" applyFill="1" applyBorder="1" applyAlignment="1" applyProtection="1">
      <alignment horizontal="center" vertical="center"/>
    </xf>
    <xf numFmtId="10" fontId="3" fillId="0" borderId="14" xfId="1" applyNumberFormat="1" applyFont="1" applyFill="1" applyBorder="1" applyAlignment="1" applyProtection="1">
      <alignment horizontal="center" vertical="center"/>
    </xf>
    <xf numFmtId="4" fontId="3" fillId="0" borderId="51" xfId="0" applyNumberFormat="1" applyFont="1" applyBorder="1" applyAlignment="1">
      <alignment horizontal="center" vertical="center" wrapText="1"/>
    </xf>
    <xf numFmtId="0" fontId="2" fillId="2" borderId="16" xfId="0" applyFont="1" applyFill="1" applyBorder="1" applyAlignment="1">
      <alignment horizontal="center" vertical="center"/>
    </xf>
    <xf numFmtId="0" fontId="2" fillId="2" borderId="61" xfId="0" applyFont="1" applyFill="1" applyBorder="1" applyAlignment="1">
      <alignment horizontal="center" vertical="center"/>
    </xf>
    <xf numFmtId="0" fontId="2" fillId="2" borderId="61" xfId="0" applyFont="1" applyFill="1" applyBorder="1" applyAlignment="1">
      <alignment horizontal="center" vertical="center" wrapText="1"/>
    </xf>
    <xf numFmtId="0" fontId="2" fillId="2" borderId="17" xfId="0" applyFont="1" applyFill="1" applyBorder="1" applyAlignment="1">
      <alignment horizontal="center" vertical="center"/>
    </xf>
    <xf numFmtId="164" fontId="3" fillId="0" borderId="0" xfId="0" applyNumberFormat="1" applyFont="1" applyAlignment="1">
      <alignment horizontal="center" vertical="center"/>
    </xf>
    <xf numFmtId="164" fontId="2" fillId="0" borderId="0" xfId="0" applyNumberFormat="1" applyFont="1" applyAlignment="1">
      <alignment horizontal="center" vertical="center"/>
    </xf>
    <xf numFmtId="0" fontId="3" fillId="0" borderId="64" xfId="0" applyFont="1" applyBorder="1" applyAlignment="1">
      <alignment horizontal="center" vertical="center"/>
    </xf>
    <xf numFmtId="0" fontId="3" fillId="0" borderId="66" xfId="0" applyFont="1" applyBorder="1" applyAlignment="1">
      <alignment horizontal="center" vertical="center"/>
    </xf>
    <xf numFmtId="164" fontId="3" fillId="0" borderId="67" xfId="0" applyNumberFormat="1" applyFont="1" applyBorder="1" applyAlignment="1">
      <alignment horizontal="center" vertical="center"/>
    </xf>
    <xf numFmtId="164" fontId="3" fillId="0" borderId="68" xfId="0" applyNumberFormat="1" applyFont="1" applyBorder="1" applyAlignment="1">
      <alignment horizontal="center" vertical="center"/>
    </xf>
    <xf numFmtId="164" fontId="2" fillId="0" borderId="65" xfId="0" applyNumberFormat="1" applyFont="1" applyBorder="1" applyAlignment="1">
      <alignment horizontal="center" vertical="center"/>
    </xf>
    <xf numFmtId="164" fontId="2" fillId="0" borderId="67" xfId="0" applyNumberFormat="1" applyFont="1" applyBorder="1" applyAlignment="1">
      <alignment horizontal="center" vertical="center"/>
    </xf>
    <xf numFmtId="0" fontId="3" fillId="0" borderId="69" xfId="0" applyFont="1" applyBorder="1" applyAlignment="1">
      <alignment horizontal="center" vertical="center"/>
    </xf>
    <xf numFmtId="164" fontId="3" fillId="0" borderId="70" xfId="0" applyNumberFormat="1" applyFont="1" applyBorder="1" applyAlignment="1">
      <alignment horizontal="center" vertical="center"/>
    </xf>
    <xf numFmtId="164" fontId="2" fillId="0" borderId="71" xfId="0" applyNumberFormat="1" applyFont="1" applyBorder="1" applyAlignment="1">
      <alignment horizontal="center" vertical="center"/>
    </xf>
    <xf numFmtId="0" fontId="2" fillId="2" borderId="62" xfId="0" applyFont="1" applyFill="1" applyBorder="1" applyAlignment="1">
      <alignment horizontal="center" vertical="center" wrapText="1"/>
    </xf>
    <xf numFmtId="0" fontId="2" fillId="2" borderId="63" xfId="0" applyFont="1" applyFill="1" applyBorder="1" applyAlignment="1">
      <alignment horizontal="center" vertical="center" wrapText="1"/>
    </xf>
    <xf numFmtId="2" fontId="3" fillId="0" borderId="51" xfId="0" applyNumberFormat="1" applyFont="1" applyBorder="1" applyAlignment="1">
      <alignment horizontal="center" vertical="center" wrapText="1"/>
    </xf>
    <xf numFmtId="9" fontId="3" fillId="36" borderId="51" xfId="0" applyNumberFormat="1" applyFont="1" applyFill="1" applyBorder="1" applyAlignment="1">
      <alignment horizontal="center" vertical="center" wrapText="1"/>
    </xf>
    <xf numFmtId="164" fontId="3" fillId="0" borderId="73" xfId="0" applyNumberFormat="1" applyFont="1" applyBorder="1" applyAlignment="1">
      <alignment horizontal="center" vertical="center"/>
    </xf>
    <xf numFmtId="0" fontId="3" fillId="0" borderId="77" xfId="0" applyFont="1" applyBorder="1" applyAlignment="1">
      <alignment horizontal="center" vertical="center"/>
    </xf>
    <xf numFmtId="0" fontId="2" fillId="2" borderId="78" xfId="0" applyFont="1" applyFill="1" applyBorder="1" applyAlignment="1">
      <alignment horizontal="center" vertical="center"/>
    </xf>
    <xf numFmtId="0" fontId="3" fillId="0" borderId="79" xfId="0" applyFont="1" applyBorder="1" applyAlignment="1">
      <alignment horizontal="center" vertical="center"/>
    </xf>
    <xf numFmtId="0" fontId="2" fillId="2" borderId="72" xfId="0" applyFont="1" applyFill="1" applyBorder="1" applyAlignment="1">
      <alignment horizontal="center" vertical="center"/>
    </xf>
    <xf numFmtId="164" fontId="3" fillId="0" borderId="80" xfId="0" applyNumberFormat="1" applyFont="1" applyBorder="1" applyAlignment="1">
      <alignment horizontal="center" vertical="center"/>
    </xf>
    <xf numFmtId="3" fontId="3" fillId="0" borderId="54" xfId="3" applyNumberFormat="1" applyFont="1" applyFill="1" applyBorder="1" applyAlignment="1" applyProtection="1">
      <alignment horizontal="center" vertical="center"/>
    </xf>
    <xf numFmtId="4" fontId="30" fillId="0" borderId="54" xfId="0" applyNumberFormat="1" applyFont="1" applyBorder="1" applyAlignment="1">
      <alignment horizontal="center" vertical="center"/>
    </xf>
    <xf numFmtId="168" fontId="3" fillId="0" borderId="54" xfId="3" applyNumberFormat="1" applyFont="1" applyFill="1" applyBorder="1" applyAlignment="1" applyProtection="1">
      <alignment horizontal="center" vertical="center"/>
    </xf>
    <xf numFmtId="167" fontId="4" fillId="3" borderId="54" xfId="3" applyFont="1" applyFill="1" applyBorder="1" applyAlignment="1" applyProtection="1">
      <alignment horizontal="center" vertical="center"/>
    </xf>
    <xf numFmtId="0" fontId="4" fillId="3" borderId="84" xfId="0" applyFont="1" applyFill="1" applyBorder="1" applyAlignment="1">
      <alignment horizontal="center" vertical="center"/>
    </xf>
    <xf numFmtId="0" fontId="3" fillId="0" borderId="84" xfId="0" applyFont="1" applyBorder="1" applyAlignment="1">
      <alignment horizontal="center" vertical="center"/>
    </xf>
    <xf numFmtId="0" fontId="3" fillId="0" borderId="84" xfId="0" applyFont="1" applyBorder="1" applyAlignment="1">
      <alignment horizontal="left" vertical="center" wrapText="1"/>
    </xf>
    <xf numFmtId="168" fontId="3" fillId="0" borderId="72" xfId="3" applyNumberFormat="1" applyFont="1" applyFill="1" applyBorder="1" applyAlignment="1" applyProtection="1">
      <alignment horizontal="center" vertical="center"/>
    </xf>
    <xf numFmtId="4" fontId="4" fillId="3" borderId="68" xfId="0" applyNumberFormat="1" applyFont="1" applyFill="1" applyBorder="1" applyAlignment="1">
      <alignment horizontal="center" vertical="center"/>
    </xf>
    <xf numFmtId="0" fontId="4" fillId="4" borderId="54" xfId="0" applyFont="1" applyFill="1" applyBorder="1" applyAlignment="1">
      <alignment horizontal="center" vertical="center" wrapText="1"/>
    </xf>
    <xf numFmtId="0" fontId="4" fillId="4" borderId="84" xfId="0" applyFont="1" applyFill="1" applyBorder="1" applyAlignment="1">
      <alignment horizontal="center" vertical="center"/>
    </xf>
    <xf numFmtId="0" fontId="4" fillId="4" borderId="72" xfId="0" applyFont="1" applyFill="1" applyBorder="1" applyAlignment="1">
      <alignment horizontal="center" vertical="center"/>
    </xf>
    <xf numFmtId="4" fontId="4" fillId="0" borderId="72" xfId="0" applyNumberFormat="1" applyFont="1" applyBorder="1" applyAlignment="1">
      <alignment horizontal="center" vertical="center"/>
    </xf>
    <xf numFmtId="0" fontId="3" fillId="0" borderId="85" xfId="0" applyFont="1" applyBorder="1" applyAlignment="1">
      <alignment horizontal="center" vertical="center"/>
    </xf>
    <xf numFmtId="4" fontId="30" fillId="0" borderId="80" xfId="0" applyNumberFormat="1" applyFont="1" applyBorder="1" applyAlignment="1">
      <alignment horizontal="center" vertical="center"/>
    </xf>
    <xf numFmtId="4" fontId="4" fillId="0" borderId="68" xfId="0" applyNumberFormat="1" applyFont="1" applyBorder="1" applyAlignment="1">
      <alignment horizontal="center" vertical="center"/>
    </xf>
    <xf numFmtId="165" fontId="33" fillId="0" borderId="82" xfId="0" applyNumberFormat="1" applyFont="1" applyBorder="1" applyAlignment="1">
      <alignment horizontal="center" vertical="center" wrapText="1"/>
    </xf>
    <xf numFmtId="165" fontId="33" fillId="0" borderId="54" xfId="0" applyNumberFormat="1" applyFont="1" applyBorder="1" applyAlignment="1">
      <alignment horizontal="center" vertical="center" wrapText="1"/>
    </xf>
    <xf numFmtId="165" fontId="33" fillId="0" borderId="80" xfId="0" applyNumberFormat="1" applyFont="1" applyBorder="1" applyAlignment="1">
      <alignment horizontal="center" vertical="center" wrapText="1"/>
    </xf>
    <xf numFmtId="2" fontId="3" fillId="0" borderId="56" xfId="0" applyNumberFormat="1" applyFont="1" applyBorder="1" applyAlignment="1">
      <alignment horizontal="center" vertical="center"/>
    </xf>
    <xf numFmtId="2" fontId="3" fillId="0" borderId="51" xfId="0" applyNumberFormat="1" applyFont="1" applyBorder="1" applyAlignment="1">
      <alignment vertical="center" wrapText="1"/>
    </xf>
    <xf numFmtId="9" fontId="3" fillId="0" borderId="51" xfId="0" applyNumberFormat="1" applyFont="1" applyBorder="1" applyAlignment="1">
      <alignment horizontal="center" vertical="center" wrapText="1"/>
    </xf>
    <xf numFmtId="0" fontId="0" fillId="0" borderId="0" xfId="0" applyAlignment="1">
      <alignment horizontal="center" vertical="center"/>
    </xf>
    <xf numFmtId="0" fontId="40" fillId="0" borderId="0" xfId="0" applyFont="1" applyAlignment="1">
      <alignment horizontal="center" vertical="center" wrapText="1"/>
    </xf>
    <xf numFmtId="0" fontId="40" fillId="0" borderId="0" xfId="0" applyFont="1" applyAlignment="1">
      <alignment horizontal="center" vertical="center"/>
    </xf>
    <xf numFmtId="4" fontId="40" fillId="0" borderId="0" xfId="0" applyNumberFormat="1" applyFont="1" applyAlignment="1">
      <alignment horizontal="center" vertical="center"/>
    </xf>
    <xf numFmtId="4" fontId="41" fillId="43" borderId="0" xfId="0" applyNumberFormat="1" applyFont="1" applyFill="1" applyAlignment="1">
      <alignment horizontal="center"/>
    </xf>
    <xf numFmtId="0" fontId="0" fillId="0" borderId="0" xfId="0" applyAlignment="1">
      <alignment horizontal="center"/>
    </xf>
    <xf numFmtId="0" fontId="41" fillId="43" borderId="0" xfId="0" applyFont="1" applyFill="1" applyAlignment="1">
      <alignment horizontal="right"/>
    </xf>
    <xf numFmtId="0" fontId="0" fillId="0" borderId="0" xfId="0" applyAlignment="1">
      <alignment horizontal="center" wrapText="1"/>
    </xf>
    <xf numFmtId="0" fontId="0" fillId="0" borderId="0" xfId="0" applyAlignment="1">
      <alignment horizontal="center"/>
    </xf>
    <xf numFmtId="0" fontId="42" fillId="0" borderId="0" xfId="0" applyFont="1" applyAlignment="1">
      <alignment horizontal="center" vertical="center"/>
    </xf>
    <xf numFmtId="0" fontId="38" fillId="43" borderId="86" xfId="0" applyFont="1" applyFill="1" applyBorder="1" applyAlignment="1">
      <alignment horizontal="center" vertical="center" wrapText="1"/>
    </xf>
    <xf numFmtId="0" fontId="39" fillId="43" borderId="86" xfId="0" applyFont="1" applyFill="1" applyBorder="1" applyAlignment="1">
      <alignment horizontal="center" vertical="center" wrapText="1"/>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35" fillId="42" borderId="0" xfId="0" applyFont="1" applyFill="1" applyAlignment="1">
      <alignment horizontal="center" vertical="center" wrapText="1"/>
    </xf>
    <xf numFmtId="0" fontId="36" fillId="42" borderId="0" xfId="0" applyFont="1" applyFill="1" applyAlignment="1">
      <alignment horizontal="center" vertical="center"/>
    </xf>
    <xf numFmtId="0" fontId="2" fillId="2" borderId="50" xfId="0" applyFont="1" applyFill="1" applyBorder="1" applyAlignment="1">
      <alignment horizontal="center" vertical="center" wrapText="1"/>
    </xf>
    <xf numFmtId="0" fontId="2" fillId="2" borderId="0" xfId="0" applyFont="1" applyFill="1" applyAlignment="1">
      <alignment horizontal="center" vertical="center" wrapText="1"/>
    </xf>
    <xf numFmtId="0" fontId="31" fillId="41" borderId="0" xfId="0" applyFont="1" applyFill="1" applyAlignment="1">
      <alignment horizontal="center"/>
    </xf>
    <xf numFmtId="0" fontId="2" fillId="41" borderId="0" xfId="0" applyFont="1" applyFill="1" applyAlignment="1">
      <alignment horizontal="center" vertical="center"/>
    </xf>
    <xf numFmtId="0" fontId="2" fillId="2" borderId="39"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40" xfId="0" applyFont="1" applyFill="1" applyBorder="1" applyAlignment="1">
      <alignment horizontal="center" vertical="center"/>
    </xf>
    <xf numFmtId="0" fontId="24" fillId="0" borderId="0" xfId="0" applyFont="1" applyAlignment="1">
      <alignment horizontal="left" vertical="center" wrapText="1"/>
    </xf>
    <xf numFmtId="0" fontId="2" fillId="2" borderId="58" xfId="0" applyFont="1" applyFill="1" applyBorder="1" applyAlignment="1">
      <alignment horizontal="center" vertical="center"/>
    </xf>
    <xf numFmtId="0" fontId="2" fillId="2" borderId="5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34"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xf>
    <xf numFmtId="0" fontId="2" fillId="2" borderId="74" xfId="0" applyFont="1" applyFill="1" applyBorder="1" applyAlignment="1">
      <alignment horizontal="center" vertical="center" wrapText="1"/>
    </xf>
    <xf numFmtId="0" fontId="2" fillId="2" borderId="75" xfId="0" applyFont="1" applyFill="1" applyBorder="1" applyAlignment="1">
      <alignment horizontal="center" vertical="center" wrapText="1"/>
    </xf>
    <xf numFmtId="0" fontId="2" fillId="2" borderId="7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38" borderId="0" xfId="0" applyFont="1" applyFill="1" applyAlignment="1">
      <alignment horizontal="left"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4" fillId="0" borderId="0" xfId="0" applyFont="1" applyAlignment="1">
      <alignment horizontal="center" vertical="center"/>
    </xf>
    <xf numFmtId="0" fontId="4" fillId="2" borderId="52"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4" fillId="3" borderId="81" xfId="0" applyFont="1" applyFill="1" applyBorder="1" applyAlignment="1">
      <alignment horizontal="center" vertical="center"/>
    </xf>
    <xf numFmtId="0" fontId="4" fillId="3" borderId="82" xfId="0" applyFont="1" applyFill="1" applyBorder="1" applyAlignment="1">
      <alignment horizontal="center" vertical="center"/>
    </xf>
    <xf numFmtId="0" fontId="4" fillId="3" borderId="83" xfId="0" applyFont="1" applyFill="1" applyBorder="1" applyAlignment="1">
      <alignment horizontal="center" vertical="center"/>
    </xf>
    <xf numFmtId="0" fontId="4" fillId="3" borderId="85" xfId="0" applyFont="1" applyFill="1" applyBorder="1" applyAlignment="1">
      <alignment horizontal="center" vertical="center"/>
    </xf>
    <xf numFmtId="0" fontId="4" fillId="3" borderId="80" xfId="0" applyFont="1" applyFill="1" applyBorder="1" applyAlignment="1">
      <alignment horizontal="center" vertical="center"/>
    </xf>
    <xf numFmtId="0" fontId="3" fillId="0" borderId="0" xfId="0" applyFont="1" applyAlignment="1">
      <alignment horizontal="left" vertical="center"/>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9" fillId="0" borderId="0" xfId="0" applyFont="1" applyAlignment="1">
      <alignment horizontal="center" vertical="center" wrapText="1"/>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2" fillId="2" borderId="0" xfId="0" applyFont="1" applyFill="1" applyAlignment="1">
      <alignment horizontal="center" vertical="center"/>
    </xf>
    <xf numFmtId="0" fontId="2" fillId="39" borderId="0" xfId="0" applyFont="1" applyFill="1" applyAlignment="1">
      <alignment horizontal="center" vertical="center"/>
    </xf>
    <xf numFmtId="0" fontId="2" fillId="39" borderId="0" xfId="0" applyFont="1" applyFill="1" applyAlignment="1">
      <alignment horizontal="center" vertical="center" wrapText="1"/>
    </xf>
    <xf numFmtId="0" fontId="37" fillId="42" borderId="0" xfId="0" applyFont="1" applyFill="1" applyAlignment="1">
      <alignment horizontal="center" vertical="center" wrapText="1"/>
    </xf>
    <xf numFmtId="0" fontId="3" fillId="0" borderId="27" xfId="0" applyFont="1" applyBorder="1" applyAlignment="1">
      <alignment horizontal="left" vertical="center" wrapText="1"/>
    </xf>
    <xf numFmtId="0" fontId="3" fillId="0" borderId="29" xfId="0" applyFont="1" applyBorder="1" applyAlignment="1">
      <alignment horizontal="left" vertical="center" wrapText="1"/>
    </xf>
    <xf numFmtId="0" fontId="24" fillId="0" borderId="0" xfId="0" applyFont="1" applyAlignment="1">
      <alignment horizontal="center"/>
    </xf>
    <xf numFmtId="0" fontId="0" fillId="0" borderId="0" xfId="0" applyAlignment="1"/>
  </cellXfs>
  <cellStyles count="53">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Neutro" xfId="13" builtinId="28" customBuiltin="1"/>
    <cellStyle name="Normal" xfId="0" builtinId="0"/>
    <cellStyle name="Normal 2" xfId="48" xr:uid="{00000000-0005-0000-0000-000020000000}"/>
    <cellStyle name="Nota" xfId="20" builtinId="10" customBuiltin="1"/>
    <cellStyle name="Porcentagem" xfId="1" builtinId="5"/>
    <cellStyle name="Ruim" xfId="12" builtinId="27" customBuiltin="1"/>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D000000}"/>
    <cellStyle name="Vírgula 3" xfId="5" xr:uid="{00000000-0005-0000-0000-00002E000000}"/>
    <cellStyle name="Vírgula 3 2" xfId="51" xr:uid="{00000000-0005-0000-0000-00002F000000}"/>
    <cellStyle name="Vírgula 4" xfId="4" xr:uid="{00000000-0005-0000-0000-000030000000}"/>
    <cellStyle name="Vírgula 4 2" xfId="50" xr:uid="{00000000-0005-0000-0000-000031000000}"/>
    <cellStyle name="Vírgula 5" xfId="47" xr:uid="{00000000-0005-0000-0000-000032000000}"/>
    <cellStyle name="Vírgula 5 2" xfId="52" xr:uid="{00000000-0005-0000-0000-000033000000}"/>
    <cellStyle name="Vírgula 6" xfId="49"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2324100</xdr:colOff>
      <xdr:row>0</xdr:row>
      <xdr:rowOff>0</xdr:rowOff>
    </xdr:from>
    <xdr:to>
      <xdr:col>3</xdr:col>
      <xdr:colOff>819150</xdr:colOff>
      <xdr:row>1</xdr:row>
      <xdr:rowOff>9525</xdr:rowOff>
    </xdr:to>
    <xdr:pic>
      <xdr:nvPicPr>
        <xdr:cNvPr id="2" name="Imagem 1">
          <a:extLst>
            <a:ext uri="{FF2B5EF4-FFF2-40B4-BE49-F238E27FC236}">
              <a16:creationId xmlns:a16="http://schemas.microsoft.com/office/drawing/2014/main" id="{A998C57C-6F83-CC2D-3525-357332498945}"/>
            </a:ext>
          </a:extLst>
        </xdr:cNvPr>
        <xdr:cNvPicPr>
          <a:picLocks noChangeAspect="1"/>
        </xdr:cNvPicPr>
      </xdr:nvPicPr>
      <xdr:blipFill>
        <a:blip xmlns:r="http://schemas.openxmlformats.org/officeDocument/2006/relationships" r:embed="rId1"/>
        <a:stretch>
          <a:fillRect/>
        </a:stretch>
      </xdr:blipFill>
      <xdr:spPr>
        <a:xfrm>
          <a:off x="3543300" y="0"/>
          <a:ext cx="828675" cy="81915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07D8F-955C-49F2-B3CC-E7F362942842}">
  <dimension ref="A1:H10"/>
  <sheetViews>
    <sheetView tabSelected="1" topLeftCell="D5" workbookViewId="0">
      <selection activeCell="A4" sqref="A4:H4"/>
    </sheetView>
  </sheetViews>
  <sheetFormatPr defaultRowHeight="15"/>
  <cols>
    <col min="3" max="3" width="35" customWidth="1"/>
    <col min="4" max="4" width="15.7109375" customWidth="1"/>
    <col min="6" max="8" width="15.7109375" bestFit="1" customWidth="1"/>
  </cols>
  <sheetData>
    <row r="1" spans="1:8" ht="63.75" customHeight="1">
      <c r="A1" s="255" t="s">
        <v>0</v>
      </c>
      <c r="B1" s="256"/>
      <c r="C1" s="256"/>
      <c r="D1" s="256"/>
      <c r="E1" s="256"/>
      <c r="F1" s="256"/>
      <c r="G1" s="256"/>
      <c r="H1" s="256"/>
    </row>
    <row r="2" spans="1:8" ht="34.5" customHeight="1">
      <c r="A2" s="256"/>
      <c r="B2" s="256"/>
      <c r="C2" s="256"/>
      <c r="D2" s="256"/>
      <c r="E2" s="256"/>
      <c r="F2" s="256"/>
      <c r="G2" s="256"/>
      <c r="H2" s="256"/>
    </row>
    <row r="3" spans="1:8">
      <c r="A3" s="253"/>
      <c r="B3" s="253"/>
      <c r="C3" s="253"/>
      <c r="D3" s="253"/>
      <c r="E3" s="253"/>
      <c r="F3" s="253"/>
      <c r="G3" s="253"/>
      <c r="H3" s="253"/>
    </row>
    <row r="4" spans="1:8" ht="23.25">
      <c r="A4" s="257" t="s">
        <v>1</v>
      </c>
      <c r="B4" s="257"/>
      <c r="C4" s="257"/>
      <c r="D4" s="257"/>
      <c r="E4" s="257"/>
      <c r="F4" s="257"/>
      <c r="G4" s="257"/>
      <c r="H4" s="257"/>
    </row>
    <row r="6" spans="1:8">
      <c r="A6" s="258" t="s">
        <v>2</v>
      </c>
      <c r="B6" s="259"/>
      <c r="C6" s="259"/>
      <c r="D6" s="259"/>
      <c r="E6" s="259"/>
      <c r="F6" s="259"/>
      <c r="G6" s="259"/>
      <c r="H6" s="259"/>
    </row>
    <row r="7" spans="1:8" ht="39" customHeight="1">
      <c r="A7" s="258" t="s">
        <v>3</v>
      </c>
      <c r="B7" s="258"/>
      <c r="C7" s="258"/>
      <c r="D7" s="258"/>
      <c r="E7" s="258"/>
      <c r="F7" s="258"/>
      <c r="G7" s="258"/>
      <c r="H7" s="258"/>
    </row>
    <row r="8" spans="1:8" ht="72">
      <c r="A8" s="248" t="s">
        <v>4</v>
      </c>
      <c r="B8" s="249" t="s">
        <v>5</v>
      </c>
      <c r="C8" s="249" t="s">
        <v>6</v>
      </c>
      <c r="D8" s="249" t="s">
        <v>7</v>
      </c>
      <c r="E8" s="249" t="s">
        <v>8</v>
      </c>
      <c r="F8" s="249" t="s">
        <v>9</v>
      </c>
      <c r="G8" s="249" t="s">
        <v>10</v>
      </c>
      <c r="H8" s="249" t="s">
        <v>11</v>
      </c>
    </row>
    <row r="9" spans="1:8" ht="21.75" customHeight="1">
      <c r="A9" s="248" t="s">
        <v>12</v>
      </c>
      <c r="B9" s="248">
        <v>3</v>
      </c>
      <c r="C9" s="249" t="s">
        <v>13</v>
      </c>
      <c r="E9" s="250">
        <v>4</v>
      </c>
      <c r="F9" s="251">
        <f>ROUNDUP('Planilha de Custos Recep.'!C138,2)</f>
        <v>6176.18</v>
      </c>
      <c r="G9" s="251">
        <f>ROUNDUP(F9*E9,2)</f>
        <v>24704.720000000001</v>
      </c>
      <c r="H9" s="251">
        <f t="shared" ref="H9" si="0">G9*12</f>
        <v>296456.64</v>
      </c>
    </row>
    <row r="10" spans="1:8">
      <c r="B10" s="254" t="s">
        <v>14</v>
      </c>
      <c r="C10" s="320"/>
      <c r="D10" s="320"/>
      <c r="E10" s="320"/>
      <c r="F10" s="320"/>
      <c r="G10" s="252">
        <f>SUM(G9:G9)</f>
        <v>24704.720000000001</v>
      </c>
      <c r="H10" s="252">
        <f>SUM(H9:H9)</f>
        <v>296456.64</v>
      </c>
    </row>
  </sheetData>
  <mergeCells count="5">
    <mergeCell ref="B10:F10"/>
    <mergeCell ref="A1:H2"/>
    <mergeCell ref="A4:H4"/>
    <mergeCell ref="A6:H6"/>
    <mergeCell ref="A7:H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37"/>
  <sheetViews>
    <sheetView showGridLines="0" topLeftCell="A13" zoomScale="115" zoomScaleNormal="115" workbookViewId="0">
      <selection activeCell="F478" sqref="F478"/>
    </sheetView>
  </sheetViews>
  <sheetFormatPr defaultRowHeight="24" customHeight="1"/>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8" width="12.140625" style="40" customWidth="1"/>
    <col min="9" max="16384" width="9.140625" style="40"/>
  </cols>
  <sheetData>
    <row r="1" spans="1:8" ht="62.25" customHeight="1">
      <c r="A1" s="263" t="s">
        <v>15</v>
      </c>
      <c r="B1" s="263"/>
      <c r="C1" s="263"/>
      <c r="D1" s="263"/>
      <c r="E1" s="263"/>
      <c r="F1" s="263"/>
      <c r="G1" s="263"/>
      <c r="H1" s="263"/>
    </row>
    <row r="3" spans="1:8" ht="24" customHeight="1">
      <c r="A3" s="264" t="s">
        <v>16</v>
      </c>
      <c r="B3" s="264"/>
      <c r="C3" s="264"/>
      <c r="D3" s="264"/>
      <c r="E3" s="264"/>
      <c r="F3" s="264"/>
      <c r="G3" s="264"/>
      <c r="H3" s="264"/>
    </row>
    <row r="5" spans="1:8" ht="24" customHeight="1">
      <c r="A5" s="267" t="s">
        <v>17</v>
      </c>
      <c r="B5" s="267"/>
      <c r="C5" s="267"/>
      <c r="D5" s="267"/>
      <c r="E5" s="267"/>
      <c r="F5" s="267"/>
      <c r="G5" s="267"/>
      <c r="H5" s="267"/>
    </row>
    <row r="6" spans="1:8" ht="24" customHeight="1">
      <c r="A6" s="267" t="s">
        <v>18</v>
      </c>
      <c r="B6" s="267"/>
      <c r="C6" s="267"/>
      <c r="D6" s="267"/>
      <c r="E6" s="267"/>
      <c r="F6" s="267"/>
      <c r="G6" s="267"/>
      <c r="H6" s="267"/>
    </row>
    <row r="7" spans="1:8" ht="177" customHeight="1">
      <c r="A7" s="272" t="s">
        <v>19</v>
      </c>
      <c r="B7" s="272"/>
      <c r="C7" s="272"/>
      <c r="D7" s="272"/>
      <c r="E7" s="272"/>
      <c r="F7" s="272"/>
      <c r="G7" s="272"/>
      <c r="H7" s="272"/>
    </row>
    <row r="8" spans="1:8" ht="24" customHeight="1">
      <c r="A8" s="120"/>
      <c r="B8" s="120"/>
      <c r="C8" s="120"/>
      <c r="D8" s="120"/>
      <c r="E8" s="120"/>
      <c r="F8" s="120"/>
      <c r="G8" s="117"/>
      <c r="H8" s="117"/>
    </row>
    <row r="9" spans="1:8" ht="24" customHeight="1">
      <c r="A9" s="268" t="s">
        <v>20</v>
      </c>
      <c r="B9" s="268"/>
      <c r="C9" s="268"/>
      <c r="D9" s="268"/>
      <c r="E9" s="268"/>
      <c r="F9" s="268"/>
      <c r="G9" s="268"/>
      <c r="H9" s="268"/>
    </row>
    <row r="10" spans="1:8" ht="40.5" customHeight="1">
      <c r="A10" s="272" t="s">
        <v>21</v>
      </c>
      <c r="B10" s="272"/>
      <c r="C10" s="272"/>
      <c r="D10" s="272"/>
      <c r="E10" s="272"/>
      <c r="F10" s="272"/>
      <c r="G10" s="272"/>
      <c r="H10" s="272"/>
    </row>
    <row r="11" spans="1:8" ht="24" customHeight="1">
      <c r="A11" s="120"/>
      <c r="B11" s="120"/>
      <c r="C11" s="120"/>
      <c r="D11" s="120"/>
      <c r="E11" s="120"/>
      <c r="F11" s="120"/>
      <c r="G11" s="117"/>
      <c r="H11" s="117"/>
    </row>
    <row r="12" spans="1:8" ht="24" customHeight="1">
      <c r="A12" s="265" t="s">
        <v>22</v>
      </c>
      <c r="B12" s="266"/>
      <c r="C12" s="266"/>
      <c r="D12" s="266"/>
      <c r="E12" s="266"/>
      <c r="F12" s="266"/>
      <c r="G12" s="266"/>
      <c r="H12" s="266"/>
    </row>
    <row r="13" spans="1:8" ht="33.75" customHeight="1">
      <c r="A13" s="272" t="s">
        <v>23</v>
      </c>
      <c r="B13" s="272"/>
      <c r="C13" s="272"/>
      <c r="D13" s="272"/>
      <c r="E13" s="272"/>
      <c r="F13" s="272"/>
      <c r="G13" s="272"/>
      <c r="H13" s="272"/>
    </row>
    <row r="14" spans="1:8" ht="24" customHeight="1" thickBot="1"/>
    <row r="15" spans="1:8" ht="24" customHeight="1" thickBot="1">
      <c r="A15" s="260" t="s">
        <v>22</v>
      </c>
      <c r="B15" s="262"/>
    </row>
    <row r="16" spans="1:8" ht="24" customHeight="1">
      <c r="A16" s="1" t="s">
        <v>24</v>
      </c>
      <c r="B16" s="20">
        <v>1675.04</v>
      </c>
    </row>
    <row r="17" spans="1:8" ht="24" hidden="1" customHeight="1">
      <c r="A17" s="2" t="s">
        <v>25</v>
      </c>
      <c r="B17" s="19"/>
    </row>
    <row r="19" spans="1:8" ht="24" customHeight="1">
      <c r="A19" s="265" t="s">
        <v>26</v>
      </c>
      <c r="B19" s="266"/>
      <c r="C19" s="266"/>
      <c r="D19" s="266"/>
      <c r="E19" s="266"/>
      <c r="F19" s="266"/>
      <c r="G19" s="266"/>
      <c r="H19" s="266"/>
    </row>
    <row r="20" spans="1:8" ht="85.5" customHeight="1">
      <c r="A20" s="272" t="s">
        <v>27</v>
      </c>
      <c r="B20" s="272"/>
      <c r="C20" s="272"/>
      <c r="D20" s="272"/>
      <c r="E20" s="272"/>
      <c r="F20" s="272"/>
      <c r="G20" s="272"/>
      <c r="H20" s="272"/>
    </row>
    <row r="21" spans="1:8" ht="24" customHeight="1" thickBot="1">
      <c r="A21" s="120"/>
      <c r="B21" s="120"/>
      <c r="C21" s="120"/>
      <c r="D21" s="120"/>
      <c r="E21" s="120"/>
      <c r="F21" s="120"/>
    </row>
    <row r="22" spans="1:8" ht="24" customHeight="1" thickBot="1">
      <c r="A22" s="276" t="s">
        <v>26</v>
      </c>
      <c r="B22" s="277"/>
      <c r="C22" s="277"/>
      <c r="D22" s="278"/>
    </row>
    <row r="23" spans="1:8" ht="24" customHeight="1" thickBot="1">
      <c r="A23" s="50" t="s">
        <v>28</v>
      </c>
      <c r="B23" s="51" t="s">
        <v>29</v>
      </c>
      <c r="C23" s="51" t="s">
        <v>30</v>
      </c>
      <c r="D23" s="52" t="s">
        <v>31</v>
      </c>
    </row>
    <row r="24" spans="1:8" ht="24" customHeight="1">
      <c r="A24" s="4" t="str">
        <f>A16</f>
        <v>Recepcionista (44h semanais)</v>
      </c>
      <c r="B24" s="11">
        <f>B16</f>
        <v>1675.04</v>
      </c>
      <c r="C24" s="121"/>
      <c r="D24" s="90">
        <f>B24*C24</f>
        <v>0</v>
      </c>
      <c r="E24" s="117"/>
      <c r="G24" s="117"/>
      <c r="H24" s="117"/>
    </row>
    <row r="25" spans="1:8" ht="24" hidden="1" customHeight="1" thickBot="1">
      <c r="A25" s="2" t="s">
        <v>25</v>
      </c>
      <c r="B25" s="13">
        <f>B17</f>
        <v>0</v>
      </c>
      <c r="C25" s="122"/>
      <c r="D25" s="123">
        <f>B25*C25</f>
        <v>0</v>
      </c>
      <c r="E25" s="117"/>
      <c r="G25" s="117"/>
      <c r="H25" s="117"/>
    </row>
    <row r="27" spans="1:8" ht="24" customHeight="1">
      <c r="A27" s="265" t="s">
        <v>32</v>
      </c>
      <c r="B27" s="266"/>
      <c r="C27" s="266"/>
      <c r="D27" s="266"/>
      <c r="E27" s="266"/>
      <c r="F27" s="266"/>
      <c r="G27" s="266"/>
      <c r="H27" s="266"/>
    </row>
    <row r="28" spans="1:8" ht="72" customHeight="1">
      <c r="A28" s="272" t="s">
        <v>33</v>
      </c>
      <c r="B28" s="272"/>
      <c r="C28" s="272"/>
      <c r="D28" s="272"/>
      <c r="E28" s="272"/>
      <c r="F28" s="272"/>
      <c r="G28" s="272"/>
      <c r="H28" s="272"/>
    </row>
    <row r="29" spans="1:8" ht="24" customHeight="1" thickBot="1">
      <c r="A29" s="117"/>
      <c r="B29" s="117"/>
      <c r="C29" s="117"/>
      <c r="D29" s="117"/>
      <c r="F29" s="117"/>
    </row>
    <row r="30" spans="1:8" ht="24" customHeight="1" thickBot="1">
      <c r="A30" s="260" t="s">
        <v>34</v>
      </c>
      <c r="B30" s="261"/>
      <c r="C30" s="261"/>
      <c r="D30" s="262"/>
    </row>
    <row r="31" spans="1:8" ht="24" customHeight="1">
      <c r="A31" s="50" t="s">
        <v>28</v>
      </c>
      <c r="B31" s="51" t="s">
        <v>29</v>
      </c>
      <c r="C31" s="51" t="s">
        <v>30</v>
      </c>
      <c r="D31" s="52" t="s">
        <v>35</v>
      </c>
    </row>
    <row r="32" spans="1:8" ht="24" hidden="1" customHeight="1">
      <c r="A32" s="4" t="s">
        <v>36</v>
      </c>
      <c r="B32" s="11"/>
      <c r="C32" s="92"/>
      <c r="D32" s="16">
        <f t="shared" ref="D32:D37" si="0">B32*C32</f>
        <v>0</v>
      </c>
    </row>
    <row r="33" spans="1:8" ht="24" hidden="1" customHeight="1">
      <c r="A33" s="14" t="s">
        <v>37</v>
      </c>
      <c r="B33" s="15"/>
      <c r="C33" s="95">
        <f>C32</f>
        <v>0</v>
      </c>
      <c r="D33" s="18">
        <f t="shared" si="0"/>
        <v>0</v>
      </c>
    </row>
    <row r="34" spans="1:8" ht="24" customHeight="1">
      <c r="A34" s="164" t="str">
        <f>A16</f>
        <v>Recepcionista (44h semanais)</v>
      </c>
      <c r="B34" s="165"/>
      <c r="C34" s="166">
        <f>C33</f>
        <v>0</v>
      </c>
      <c r="D34" s="167">
        <f t="shared" si="0"/>
        <v>0</v>
      </c>
    </row>
    <row r="35" spans="1:8" ht="24" hidden="1" customHeight="1">
      <c r="A35" s="1" t="s">
        <v>38</v>
      </c>
      <c r="B35" s="21"/>
      <c r="C35" s="168">
        <f>C34</f>
        <v>0</v>
      </c>
      <c r="D35" s="20">
        <f t="shared" si="0"/>
        <v>0</v>
      </c>
    </row>
    <row r="36" spans="1:8" ht="24" hidden="1" customHeight="1">
      <c r="A36" s="7" t="s">
        <v>39</v>
      </c>
      <c r="B36" s="12"/>
      <c r="C36" s="93">
        <f>C35</f>
        <v>0</v>
      </c>
      <c r="D36" s="17">
        <f t="shared" si="0"/>
        <v>0</v>
      </c>
    </row>
    <row r="37" spans="1:8" ht="24" hidden="1" customHeight="1" thickBot="1">
      <c r="A37" s="2" t="s">
        <v>40</v>
      </c>
      <c r="B37" s="13"/>
      <c r="C37" s="94">
        <f>C36</f>
        <v>0</v>
      </c>
      <c r="D37" s="19">
        <f t="shared" si="0"/>
        <v>0</v>
      </c>
      <c r="G37" s="117"/>
      <c r="H37" s="117"/>
    </row>
    <row r="40" spans="1:8" ht="24" customHeight="1">
      <c r="A40" s="265" t="s">
        <v>41</v>
      </c>
      <c r="B40" s="266"/>
      <c r="C40" s="266"/>
      <c r="D40" s="266"/>
      <c r="E40" s="266"/>
      <c r="F40" s="266"/>
      <c r="G40" s="266"/>
      <c r="H40" s="266"/>
    </row>
    <row r="41" spans="1:8" ht="69.75" customHeight="1">
      <c r="A41" s="272" t="s">
        <v>42</v>
      </c>
      <c r="B41" s="272"/>
      <c r="C41" s="272"/>
      <c r="D41" s="272"/>
      <c r="E41" s="272"/>
      <c r="F41" s="272"/>
      <c r="G41" s="272"/>
      <c r="H41" s="272"/>
    </row>
    <row r="42" spans="1:8" ht="24" customHeight="1" thickBot="1"/>
    <row r="43" spans="1:8" ht="24" customHeight="1" thickBot="1">
      <c r="A43" s="276" t="s">
        <v>41</v>
      </c>
      <c r="B43" s="277"/>
      <c r="C43" s="277"/>
      <c r="D43" s="277"/>
      <c r="E43" s="278"/>
    </row>
    <row r="44" spans="1:8" ht="24" customHeight="1" thickBot="1">
      <c r="A44" s="50" t="s">
        <v>28</v>
      </c>
      <c r="B44" s="51" t="s">
        <v>43</v>
      </c>
      <c r="C44" s="51" t="s">
        <v>44</v>
      </c>
      <c r="D44" s="51" t="s">
        <v>30</v>
      </c>
      <c r="E44" s="52" t="s">
        <v>35</v>
      </c>
    </row>
    <row r="45" spans="1:8" ht="24" customHeight="1">
      <c r="A45" s="4" t="s">
        <v>37</v>
      </c>
      <c r="B45" s="11">
        <f>B16+D33</f>
        <v>1675.04</v>
      </c>
      <c r="C45" s="96">
        <f>7/12</f>
        <v>0.58333333333333337</v>
      </c>
      <c r="D45" s="92"/>
      <c r="E45" s="16">
        <f>B45*C45*D45</f>
        <v>0</v>
      </c>
    </row>
    <row r="46" spans="1:8" ht="24" hidden="1" customHeight="1" thickBot="1">
      <c r="A46" s="2" t="s">
        <v>39</v>
      </c>
      <c r="B46" s="13">
        <f>B17+D36</f>
        <v>0</v>
      </c>
      <c r="C46" s="97">
        <f>7/12</f>
        <v>0.58333333333333337</v>
      </c>
      <c r="D46" s="94">
        <f>D45</f>
        <v>0</v>
      </c>
      <c r="E46" s="19">
        <f>B46*C46*D46</f>
        <v>0</v>
      </c>
    </row>
    <row r="47" spans="1:8" ht="24" customHeight="1" thickBot="1">
      <c r="A47" s="276" t="s">
        <v>45</v>
      </c>
      <c r="B47" s="277"/>
      <c r="C47" s="277"/>
      <c r="D47" s="277"/>
      <c r="E47" s="278"/>
    </row>
    <row r="48" spans="1:8" ht="24" customHeight="1" thickBot="1">
      <c r="A48" s="50" t="s">
        <v>28</v>
      </c>
      <c r="B48" s="51" t="s">
        <v>43</v>
      </c>
      <c r="C48" s="51" t="s">
        <v>44</v>
      </c>
      <c r="D48" s="51" t="s">
        <v>30</v>
      </c>
      <c r="E48" s="52" t="s">
        <v>35</v>
      </c>
    </row>
    <row r="49" spans="1:8" ht="24" customHeight="1">
      <c r="A49" s="4" t="s">
        <v>37</v>
      </c>
      <c r="B49" s="11">
        <f>B16+D33</f>
        <v>1675.04</v>
      </c>
      <c r="C49" s="96">
        <f>1/12</f>
        <v>8.3333333333333329E-2</v>
      </c>
      <c r="D49" s="92">
        <v>0</v>
      </c>
      <c r="E49" s="16">
        <f>B49*C49*D49</f>
        <v>0</v>
      </c>
    </row>
    <row r="50" spans="1:8" ht="24" hidden="1" customHeight="1" thickBot="1">
      <c r="A50" s="2" t="s">
        <v>39</v>
      </c>
      <c r="B50" s="13">
        <f>B17+D36</f>
        <v>0</v>
      </c>
      <c r="C50" s="97">
        <f>1/12</f>
        <v>8.3333333333333329E-2</v>
      </c>
      <c r="D50" s="94">
        <f>1+D46</f>
        <v>1</v>
      </c>
      <c r="E50" s="19">
        <f>B50*C50*D50</f>
        <v>0</v>
      </c>
    </row>
    <row r="51" spans="1:8" ht="33.75" customHeight="1" thickBot="1"/>
    <row r="52" spans="1:8" ht="24" customHeight="1" thickBot="1">
      <c r="A52" s="260" t="s">
        <v>46</v>
      </c>
      <c r="B52" s="261"/>
      <c r="C52" s="261"/>
      <c r="D52" s="262"/>
    </row>
    <row r="53" spans="1:8" ht="30.75" customHeight="1" thickBot="1">
      <c r="A53" s="50" t="s">
        <v>28</v>
      </c>
      <c r="B53" s="51" t="s">
        <v>47</v>
      </c>
      <c r="C53" s="22" t="s">
        <v>48</v>
      </c>
      <c r="D53" s="52" t="s">
        <v>35</v>
      </c>
    </row>
    <row r="54" spans="1:8" ht="24" customHeight="1">
      <c r="A54" s="4" t="s">
        <v>37</v>
      </c>
      <c r="B54" s="11">
        <f>E45</f>
        <v>0</v>
      </c>
      <c r="C54" s="11">
        <f>E49</f>
        <v>0</v>
      </c>
      <c r="D54" s="16">
        <f>SUM(B54:C54)</f>
        <v>0</v>
      </c>
    </row>
    <row r="55" spans="1:8" ht="24" hidden="1" customHeight="1" thickBot="1">
      <c r="A55" s="2" t="s">
        <v>39</v>
      </c>
      <c r="B55" s="13">
        <f>E46</f>
        <v>0</v>
      </c>
      <c r="C55" s="13">
        <f>E50</f>
        <v>0</v>
      </c>
      <c r="D55" s="19">
        <f>SUM(B55:C55)</f>
        <v>0</v>
      </c>
      <c r="G55" s="117"/>
      <c r="H55" s="117"/>
    </row>
    <row r="57" spans="1:8" ht="24" hidden="1" customHeight="1">
      <c r="A57" s="281" t="s">
        <v>49</v>
      </c>
      <c r="B57" s="281"/>
      <c r="C57" s="281"/>
      <c r="D57" s="281"/>
      <c r="E57" s="117"/>
      <c r="F57" s="117"/>
    </row>
    <row r="58" spans="1:8" ht="48" hidden="1" customHeight="1">
      <c r="A58" s="272" t="s">
        <v>50</v>
      </c>
      <c r="B58" s="272"/>
      <c r="C58" s="272"/>
      <c r="D58" s="272"/>
      <c r="E58" s="272"/>
      <c r="F58" s="272"/>
    </row>
    <row r="59" spans="1:8" ht="24" hidden="1" customHeight="1" thickBot="1"/>
    <row r="60" spans="1:8" ht="24" hidden="1" customHeight="1" thickBot="1">
      <c r="A60" s="260" t="s">
        <v>49</v>
      </c>
      <c r="B60" s="261"/>
      <c r="C60" s="261"/>
      <c r="D60" s="262"/>
    </row>
    <row r="61" spans="1:8" ht="24" hidden="1" customHeight="1">
      <c r="A61" s="50" t="s">
        <v>28</v>
      </c>
      <c r="B61" s="51" t="s">
        <v>29</v>
      </c>
      <c r="C61" s="51" t="s">
        <v>30</v>
      </c>
      <c r="D61" s="52" t="s">
        <v>35</v>
      </c>
    </row>
    <row r="62" spans="1:8" ht="24" hidden="1" customHeight="1">
      <c r="A62" s="4" t="s">
        <v>36</v>
      </c>
      <c r="B62" s="5"/>
      <c r="C62" s="5"/>
      <c r="D62" s="6"/>
    </row>
    <row r="63" spans="1:8" ht="24" hidden="1" customHeight="1">
      <c r="A63" s="7" t="s">
        <v>37</v>
      </c>
      <c r="B63" s="8"/>
      <c r="C63" s="8"/>
      <c r="D63" s="9"/>
    </row>
    <row r="64" spans="1:8" ht="24" hidden="1" customHeight="1">
      <c r="A64" s="2" t="s">
        <v>51</v>
      </c>
      <c r="B64" s="10"/>
      <c r="C64" s="10"/>
      <c r="D64" s="3"/>
    </row>
    <row r="65" spans="1:8" ht="24" hidden="1" customHeight="1">
      <c r="A65" s="4" t="s">
        <v>38</v>
      </c>
      <c r="B65" s="5"/>
      <c r="C65" s="5"/>
      <c r="D65" s="6"/>
    </row>
    <row r="66" spans="1:8" ht="24" hidden="1" customHeight="1">
      <c r="A66" s="7" t="s">
        <v>39</v>
      </c>
      <c r="B66" s="8"/>
      <c r="C66" s="8"/>
      <c r="D66" s="9"/>
    </row>
    <row r="67" spans="1:8" ht="24" hidden="1" customHeight="1" thickBot="1">
      <c r="A67" s="2" t="s">
        <v>40</v>
      </c>
      <c r="B67" s="10"/>
      <c r="C67" s="10"/>
      <c r="D67" s="3"/>
      <c r="H67" s="117"/>
    </row>
    <row r="69" spans="1:8" ht="24" customHeight="1">
      <c r="A69" s="268" t="s">
        <v>20</v>
      </c>
      <c r="B69" s="268"/>
      <c r="C69" s="268"/>
      <c r="D69" s="268"/>
      <c r="E69" s="268"/>
      <c r="F69" s="268"/>
      <c r="G69" s="268"/>
      <c r="H69" s="268"/>
    </row>
    <row r="70" spans="1:8" ht="42" customHeight="1">
      <c r="A70" s="310" t="s">
        <v>52</v>
      </c>
      <c r="B70" s="310"/>
      <c r="C70" s="310"/>
      <c r="D70" s="310"/>
      <c r="E70" s="310"/>
      <c r="F70" s="310"/>
      <c r="G70" s="310"/>
      <c r="H70" s="310"/>
    </row>
    <row r="71" spans="1:8" ht="30.75" customHeight="1"/>
    <row r="72" spans="1:8" ht="24" customHeight="1">
      <c r="A72" s="273" t="s">
        <v>20</v>
      </c>
      <c r="B72" s="274"/>
      <c r="C72" s="274"/>
      <c r="D72" s="274"/>
      <c r="E72" s="274"/>
      <c r="F72" s="275"/>
    </row>
    <row r="73" spans="1:8" ht="45.75">
      <c r="A73" s="201" t="s">
        <v>28</v>
      </c>
      <c r="B73" s="202" t="s">
        <v>53</v>
      </c>
      <c r="C73" s="203" t="s">
        <v>54</v>
      </c>
      <c r="D73" s="203" t="s">
        <v>55</v>
      </c>
      <c r="E73" s="202" t="s">
        <v>47</v>
      </c>
      <c r="F73" s="204" t="s">
        <v>56</v>
      </c>
    </row>
    <row r="74" spans="1:8" ht="24" hidden="1" customHeight="1">
      <c r="A74" s="4" t="s">
        <v>36</v>
      </c>
      <c r="B74" s="11">
        <f>B16</f>
        <v>1675.04</v>
      </c>
      <c r="C74" s="11">
        <f>D24</f>
        <v>0</v>
      </c>
      <c r="D74" s="11">
        <f t="shared" ref="D74:D79" si="1">D32</f>
        <v>0</v>
      </c>
      <c r="E74" s="5"/>
      <c r="F74" s="16">
        <f ca="1">SUM(B74:F74)</f>
        <v>0</v>
      </c>
    </row>
    <row r="75" spans="1:8" ht="24" hidden="1" customHeight="1">
      <c r="A75" s="14" t="s">
        <v>37</v>
      </c>
      <c r="B75" s="15">
        <f>B16</f>
        <v>1675.04</v>
      </c>
      <c r="C75" s="15">
        <f>D24</f>
        <v>0</v>
      </c>
      <c r="D75" s="15">
        <f t="shared" si="1"/>
        <v>0</v>
      </c>
      <c r="E75" s="15">
        <f>D54</f>
        <v>0</v>
      </c>
      <c r="F75" s="18">
        <f ca="1">SUM(B75:F75)</f>
        <v>0</v>
      </c>
    </row>
    <row r="76" spans="1:8" ht="24" customHeight="1">
      <c r="A76" s="164" t="str">
        <f>A16</f>
        <v>Recepcionista (44h semanais)</v>
      </c>
      <c r="B76" s="165">
        <f>B16</f>
        <v>1675.04</v>
      </c>
      <c r="C76" s="165">
        <f>D24</f>
        <v>0</v>
      </c>
      <c r="D76" s="165">
        <f t="shared" si="1"/>
        <v>0</v>
      </c>
      <c r="E76" s="165">
        <f>D54</f>
        <v>0</v>
      </c>
      <c r="F76" s="167">
        <f>SUM(B76:E76)</f>
        <v>1675.04</v>
      </c>
    </row>
    <row r="77" spans="1:8" ht="24" hidden="1" customHeight="1">
      <c r="A77" s="1" t="s">
        <v>38</v>
      </c>
      <c r="B77" s="21">
        <f>B17</f>
        <v>0</v>
      </c>
      <c r="C77" s="21">
        <f>D25</f>
        <v>0</v>
      </c>
      <c r="D77" s="21">
        <f t="shared" si="1"/>
        <v>0</v>
      </c>
      <c r="E77" s="169"/>
      <c r="F77" s="170">
        <f t="shared" ref="F77:F79" si="2">D65</f>
        <v>0</v>
      </c>
      <c r="G77" s="20">
        <f t="shared" ref="G77:G79" si="3">SUM(B77:F77)</f>
        <v>0</v>
      </c>
    </row>
    <row r="78" spans="1:8" ht="24" hidden="1" customHeight="1">
      <c r="A78" s="7" t="s">
        <v>39</v>
      </c>
      <c r="B78" s="12">
        <f>B17</f>
        <v>0</v>
      </c>
      <c r="C78" s="12">
        <f>D25</f>
        <v>0</v>
      </c>
      <c r="D78" s="12">
        <f t="shared" si="1"/>
        <v>0</v>
      </c>
      <c r="E78" s="12">
        <f>D55</f>
        <v>0</v>
      </c>
      <c r="F78" s="109">
        <f t="shared" si="2"/>
        <v>0</v>
      </c>
      <c r="G78" s="17">
        <f t="shared" si="3"/>
        <v>0</v>
      </c>
    </row>
    <row r="79" spans="1:8" ht="24" hidden="1" customHeight="1" thickBot="1">
      <c r="A79" s="2" t="s">
        <v>40</v>
      </c>
      <c r="B79" s="13">
        <f>B17</f>
        <v>0</v>
      </c>
      <c r="C79" s="13">
        <f>D25</f>
        <v>0</v>
      </c>
      <c r="D79" s="13">
        <f t="shared" si="1"/>
        <v>0</v>
      </c>
      <c r="E79" s="10"/>
      <c r="F79" s="110">
        <f t="shared" si="2"/>
        <v>0</v>
      </c>
      <c r="G79" s="19">
        <f t="shared" si="3"/>
        <v>0</v>
      </c>
      <c r="H79" s="117"/>
    </row>
    <row r="81" spans="1:8" ht="24" customHeight="1">
      <c r="A81" s="268" t="s">
        <v>57</v>
      </c>
      <c r="B81" s="268"/>
      <c r="C81" s="268"/>
      <c r="D81" s="268"/>
      <c r="E81" s="268"/>
      <c r="F81" s="268"/>
      <c r="G81" s="268"/>
      <c r="H81" s="268"/>
    </row>
    <row r="83" spans="1:8" ht="24" customHeight="1">
      <c r="A83" s="265" t="s">
        <v>58</v>
      </c>
      <c r="B83" s="266"/>
      <c r="C83" s="266"/>
      <c r="D83" s="266"/>
      <c r="E83" s="266"/>
      <c r="F83" s="266"/>
      <c r="G83" s="266"/>
      <c r="H83" s="266"/>
    </row>
    <row r="84" spans="1:8" ht="16.5" thickBot="1"/>
    <row r="85" spans="1:8" ht="31.5" customHeight="1" thickBot="1">
      <c r="A85" s="305" t="s">
        <v>59</v>
      </c>
      <c r="B85" s="261"/>
      <c r="C85" s="261"/>
      <c r="D85" s="262"/>
      <c r="E85" s="124"/>
    </row>
    <row r="86" spans="1:8" ht="30.75">
      <c r="A86" s="23" t="s">
        <v>28</v>
      </c>
      <c r="B86" s="24" t="s">
        <v>29</v>
      </c>
      <c r="C86" s="26" t="s">
        <v>60</v>
      </c>
      <c r="D86" s="25" t="s">
        <v>35</v>
      </c>
    </row>
    <row r="87" spans="1:8" ht="24" hidden="1" customHeight="1">
      <c r="A87" s="4" t="s">
        <v>36</v>
      </c>
      <c r="B87" s="11">
        <f ca="1">F74</f>
        <v>0</v>
      </c>
      <c r="C87" s="100">
        <f>1/12</f>
        <v>8.3333333333333329E-2</v>
      </c>
      <c r="D87" s="16">
        <f ca="1">B87*C87</f>
        <v>0</v>
      </c>
    </row>
    <row r="88" spans="1:8" ht="24" hidden="1" customHeight="1">
      <c r="A88" s="14" t="s">
        <v>37</v>
      </c>
      <c r="B88" s="15">
        <f ca="1">F75</f>
        <v>0</v>
      </c>
      <c r="C88" s="103">
        <f t="shared" ref="C88:C92" si="4">1/12</f>
        <v>8.3333333333333329E-2</v>
      </c>
      <c r="D88" s="18">
        <f t="shared" ref="D88:D92" ca="1" si="5">B88*C88</f>
        <v>0</v>
      </c>
    </row>
    <row r="89" spans="1:8" ht="24" customHeight="1">
      <c r="A89" s="164" t="str">
        <f>A16</f>
        <v>Recepcionista (44h semanais)</v>
      </c>
      <c r="B89" s="165">
        <f>F76</f>
        <v>1675.04</v>
      </c>
      <c r="C89" s="171">
        <f t="shared" si="4"/>
        <v>8.3333333333333329E-2</v>
      </c>
      <c r="D89" s="167">
        <f t="shared" si="5"/>
        <v>139.58666666666664</v>
      </c>
    </row>
    <row r="90" spans="1:8" ht="24" hidden="1" customHeight="1">
      <c r="A90" s="1" t="s">
        <v>38</v>
      </c>
      <c r="B90" s="21">
        <f t="shared" ref="B90:B92" si="6">G77</f>
        <v>0</v>
      </c>
      <c r="C90" s="172">
        <f t="shared" si="4"/>
        <v>8.3333333333333329E-2</v>
      </c>
      <c r="D90" s="20">
        <f t="shared" si="5"/>
        <v>0</v>
      </c>
    </row>
    <row r="91" spans="1:8" ht="24" hidden="1" customHeight="1">
      <c r="A91" s="7" t="s">
        <v>39</v>
      </c>
      <c r="B91" s="12">
        <f t="shared" si="6"/>
        <v>0</v>
      </c>
      <c r="C91" s="98">
        <f t="shared" si="4"/>
        <v>8.3333333333333329E-2</v>
      </c>
      <c r="D91" s="17">
        <f t="shared" si="5"/>
        <v>0</v>
      </c>
    </row>
    <row r="92" spans="1:8" ht="24" hidden="1" customHeight="1" thickBot="1">
      <c r="A92" s="2" t="s">
        <v>40</v>
      </c>
      <c r="B92" s="13">
        <f t="shared" si="6"/>
        <v>0</v>
      </c>
      <c r="C92" s="99">
        <f t="shared" si="4"/>
        <v>8.3333333333333329E-2</v>
      </c>
      <c r="D92" s="19">
        <f t="shared" si="5"/>
        <v>0</v>
      </c>
    </row>
    <row r="93" spans="1:8" ht="15.75"/>
    <row r="94" spans="1:8" ht="36.75" customHeight="1" thickBot="1">
      <c r="A94" s="305" t="s">
        <v>61</v>
      </c>
      <c r="B94" s="261"/>
      <c r="C94" s="261"/>
      <c r="D94" s="262"/>
    </row>
    <row r="95" spans="1:8" ht="30.75" customHeight="1">
      <c r="A95" s="23" t="s">
        <v>28</v>
      </c>
      <c r="B95" s="24" t="s">
        <v>29</v>
      </c>
      <c r="C95" s="26" t="s">
        <v>60</v>
      </c>
      <c r="D95" s="25" t="s">
        <v>35</v>
      </c>
    </row>
    <row r="96" spans="1:8" ht="24" hidden="1" customHeight="1">
      <c r="A96" s="4" t="s">
        <v>36</v>
      </c>
      <c r="B96" s="11">
        <f ca="1">F74</f>
        <v>0</v>
      </c>
      <c r="C96" s="100">
        <f>1/12</f>
        <v>8.3333333333333329E-2</v>
      </c>
      <c r="D96" s="16">
        <f ca="1">B96*C96</f>
        <v>0</v>
      </c>
    </row>
    <row r="97" spans="1:5" ht="24" hidden="1" customHeight="1">
      <c r="A97" s="14" t="s">
        <v>37</v>
      </c>
      <c r="B97" s="15">
        <f ca="1">F75</f>
        <v>0</v>
      </c>
      <c r="C97" s="103">
        <f t="shared" ref="C97:C101" si="7">1/12</f>
        <v>8.3333333333333329E-2</v>
      </c>
      <c r="D97" s="18">
        <f t="shared" ref="D97:D101" ca="1" si="8">B97*C97</f>
        <v>0</v>
      </c>
    </row>
    <row r="98" spans="1:5" ht="24" customHeight="1">
      <c r="A98" s="164" t="str">
        <f>A16</f>
        <v>Recepcionista (44h semanais)</v>
      </c>
      <c r="B98" s="165">
        <f>F76</f>
        <v>1675.04</v>
      </c>
      <c r="C98" s="171">
        <f t="shared" si="7"/>
        <v>8.3333333333333329E-2</v>
      </c>
      <c r="D98" s="167">
        <f t="shared" si="8"/>
        <v>139.58666666666664</v>
      </c>
    </row>
    <row r="99" spans="1:5" ht="24" hidden="1" customHeight="1">
      <c r="A99" s="1" t="s">
        <v>38</v>
      </c>
      <c r="B99" s="21">
        <f t="shared" ref="B99:B101" si="9">G77</f>
        <v>0</v>
      </c>
      <c r="C99" s="172">
        <f t="shared" si="7"/>
        <v>8.3333333333333329E-2</v>
      </c>
      <c r="D99" s="20">
        <f t="shared" si="8"/>
        <v>0</v>
      </c>
    </row>
    <row r="100" spans="1:5" ht="24" hidden="1" customHeight="1">
      <c r="A100" s="7" t="s">
        <v>39</v>
      </c>
      <c r="B100" s="12">
        <f t="shared" si="9"/>
        <v>0</v>
      </c>
      <c r="C100" s="98">
        <f t="shared" si="7"/>
        <v>8.3333333333333329E-2</v>
      </c>
      <c r="D100" s="17">
        <f t="shared" si="8"/>
        <v>0</v>
      </c>
    </row>
    <row r="101" spans="1:5" ht="24" hidden="1" customHeight="1" thickBot="1">
      <c r="A101" s="2" t="s">
        <v>40</v>
      </c>
      <c r="B101" s="13">
        <f t="shared" si="9"/>
        <v>0</v>
      </c>
      <c r="C101" s="99">
        <f t="shared" si="7"/>
        <v>8.3333333333333329E-2</v>
      </c>
      <c r="D101" s="19">
        <f t="shared" si="8"/>
        <v>0</v>
      </c>
    </row>
    <row r="102" spans="1:5" ht="38.25" customHeight="1"/>
    <row r="103" spans="1:5" ht="24" customHeight="1" thickBot="1">
      <c r="A103" s="287" t="s">
        <v>62</v>
      </c>
      <c r="B103" s="288"/>
      <c r="C103" s="288"/>
      <c r="D103" s="288"/>
      <c r="E103" s="289"/>
    </row>
    <row r="104" spans="1:5" ht="30" customHeight="1">
      <c r="A104" s="23" t="s">
        <v>28</v>
      </c>
      <c r="B104" s="24" t="s">
        <v>29</v>
      </c>
      <c r="C104" s="26" t="s">
        <v>63</v>
      </c>
      <c r="D104" s="26" t="s">
        <v>60</v>
      </c>
      <c r="E104" s="25" t="s">
        <v>35</v>
      </c>
    </row>
    <row r="105" spans="1:5" ht="24" hidden="1" customHeight="1">
      <c r="A105" s="4" t="s">
        <v>36</v>
      </c>
      <c r="B105" s="11">
        <f ca="1">F74</f>
        <v>0</v>
      </c>
      <c r="C105" s="96">
        <f>1/3</f>
        <v>0.33333333333333331</v>
      </c>
      <c r="D105" s="100">
        <f>1/12</f>
        <v>8.3333333333333329E-2</v>
      </c>
      <c r="E105" s="16">
        <f t="shared" ref="E105:E110" ca="1" si="10">B105*C105*D105</f>
        <v>0</v>
      </c>
    </row>
    <row r="106" spans="1:5" ht="24" hidden="1" customHeight="1">
      <c r="A106" s="14" t="s">
        <v>37</v>
      </c>
      <c r="B106" s="15">
        <f ca="1">F75</f>
        <v>0</v>
      </c>
      <c r="C106" s="102">
        <f t="shared" ref="C106:C110" si="11">1/3</f>
        <v>0.33333333333333331</v>
      </c>
      <c r="D106" s="103">
        <f t="shared" ref="D106:D110" si="12">1/12</f>
        <v>8.3333333333333329E-2</v>
      </c>
      <c r="E106" s="18">
        <f t="shared" ca="1" si="10"/>
        <v>0</v>
      </c>
    </row>
    <row r="107" spans="1:5" ht="24" customHeight="1">
      <c r="A107" s="164" t="str">
        <f>A16</f>
        <v>Recepcionista (44h semanais)</v>
      </c>
      <c r="B107" s="165">
        <f>F76</f>
        <v>1675.04</v>
      </c>
      <c r="C107" s="173">
        <f t="shared" si="11"/>
        <v>0.33333333333333331</v>
      </c>
      <c r="D107" s="171">
        <f t="shared" si="12"/>
        <v>8.3333333333333329E-2</v>
      </c>
      <c r="E107" s="167">
        <f t="shared" si="10"/>
        <v>46.528888888888879</v>
      </c>
    </row>
    <row r="108" spans="1:5" ht="24" hidden="1" customHeight="1">
      <c r="A108" s="1" t="s">
        <v>38</v>
      </c>
      <c r="B108" s="21">
        <f t="shared" ref="B108:B110" si="13">G77</f>
        <v>0</v>
      </c>
      <c r="C108" s="174">
        <f t="shared" si="11"/>
        <v>0.33333333333333331</v>
      </c>
      <c r="D108" s="172">
        <f t="shared" si="12"/>
        <v>8.3333333333333329E-2</v>
      </c>
      <c r="E108" s="20">
        <f t="shared" si="10"/>
        <v>0</v>
      </c>
    </row>
    <row r="109" spans="1:5" ht="24" hidden="1" customHeight="1">
      <c r="A109" s="7" t="s">
        <v>39</v>
      </c>
      <c r="B109" s="12">
        <f t="shared" si="13"/>
        <v>0</v>
      </c>
      <c r="C109" s="101">
        <f t="shared" si="11"/>
        <v>0.33333333333333331</v>
      </c>
      <c r="D109" s="98">
        <f t="shared" si="12"/>
        <v>8.3333333333333329E-2</v>
      </c>
      <c r="E109" s="17">
        <f t="shared" si="10"/>
        <v>0</v>
      </c>
    </row>
    <row r="110" spans="1:5" ht="24" hidden="1" customHeight="1" thickBot="1">
      <c r="A110" s="2" t="s">
        <v>40</v>
      </c>
      <c r="B110" s="13">
        <f t="shared" si="13"/>
        <v>0</v>
      </c>
      <c r="C110" s="97">
        <f t="shared" si="11"/>
        <v>0.33333333333333331</v>
      </c>
      <c r="D110" s="99">
        <f t="shared" si="12"/>
        <v>8.3333333333333329E-2</v>
      </c>
      <c r="E110" s="19">
        <f t="shared" si="10"/>
        <v>0</v>
      </c>
    </row>
    <row r="112" spans="1:5" ht="24" customHeight="1" thickBot="1">
      <c r="A112" s="276" t="s">
        <v>58</v>
      </c>
      <c r="B112" s="277"/>
      <c r="C112" s="277"/>
      <c r="D112" s="277"/>
      <c r="E112" s="278"/>
    </row>
    <row r="113" spans="1:8" ht="24" customHeight="1">
      <c r="A113" s="23" t="s">
        <v>28</v>
      </c>
      <c r="B113" s="24" t="s">
        <v>64</v>
      </c>
      <c r="C113" s="24" t="s">
        <v>65</v>
      </c>
      <c r="D113" s="24" t="s">
        <v>66</v>
      </c>
      <c r="E113" s="25" t="s">
        <v>56</v>
      </c>
    </row>
    <row r="114" spans="1:8" ht="24" hidden="1" customHeight="1">
      <c r="A114" s="4" t="s">
        <v>36</v>
      </c>
      <c r="B114" s="11">
        <f t="shared" ref="B114:B119" ca="1" si="14">D87</f>
        <v>0</v>
      </c>
      <c r="C114" s="11">
        <f t="shared" ref="C114:C119" ca="1" si="15">D96</f>
        <v>0</v>
      </c>
      <c r="D114" s="11">
        <f t="shared" ref="D114:D119" ca="1" si="16">E105</f>
        <v>0</v>
      </c>
      <c r="E114" s="16">
        <f t="shared" ref="E114:E119" ca="1" si="17">SUM(B114:D114)</f>
        <v>0</v>
      </c>
    </row>
    <row r="115" spans="1:8" ht="24" hidden="1" customHeight="1">
      <c r="A115" s="14" t="s">
        <v>37</v>
      </c>
      <c r="B115" s="15">
        <f t="shared" ca="1" si="14"/>
        <v>0</v>
      </c>
      <c r="C115" s="15">
        <f t="shared" ca="1" si="15"/>
        <v>0</v>
      </c>
      <c r="D115" s="15">
        <f t="shared" ca="1" si="16"/>
        <v>0</v>
      </c>
      <c r="E115" s="18">
        <f t="shared" ca="1" si="17"/>
        <v>0</v>
      </c>
    </row>
    <row r="116" spans="1:8" ht="24" customHeight="1">
      <c r="A116" s="164" t="str">
        <f>A16</f>
        <v>Recepcionista (44h semanais)</v>
      </c>
      <c r="B116" s="165">
        <f t="shared" si="14"/>
        <v>139.58666666666664</v>
      </c>
      <c r="C116" s="165">
        <f t="shared" si="15"/>
        <v>139.58666666666664</v>
      </c>
      <c r="D116" s="165">
        <f t="shared" si="16"/>
        <v>46.528888888888879</v>
      </c>
      <c r="E116" s="167">
        <f t="shared" si="17"/>
        <v>325.70222222222219</v>
      </c>
    </row>
    <row r="117" spans="1:8" ht="24" hidden="1" customHeight="1">
      <c r="A117" s="1" t="s">
        <v>38</v>
      </c>
      <c r="B117" s="21">
        <f t="shared" si="14"/>
        <v>0</v>
      </c>
      <c r="C117" s="21">
        <f t="shared" si="15"/>
        <v>0</v>
      </c>
      <c r="D117" s="21">
        <f t="shared" si="16"/>
        <v>0</v>
      </c>
      <c r="E117" s="20">
        <f t="shared" si="17"/>
        <v>0</v>
      </c>
    </row>
    <row r="118" spans="1:8" ht="24" hidden="1" customHeight="1">
      <c r="A118" s="7" t="s">
        <v>39</v>
      </c>
      <c r="B118" s="12">
        <f t="shared" si="14"/>
        <v>0</v>
      </c>
      <c r="C118" s="12">
        <f t="shared" si="15"/>
        <v>0</v>
      </c>
      <c r="D118" s="12">
        <f t="shared" si="16"/>
        <v>0</v>
      </c>
      <c r="E118" s="17">
        <f t="shared" si="17"/>
        <v>0</v>
      </c>
    </row>
    <row r="119" spans="1:8" ht="24" hidden="1" customHeight="1" thickBot="1">
      <c r="A119" s="2" t="s">
        <v>40</v>
      </c>
      <c r="B119" s="13">
        <f t="shared" si="14"/>
        <v>0</v>
      </c>
      <c r="C119" s="13">
        <f t="shared" si="15"/>
        <v>0</v>
      </c>
      <c r="D119" s="13">
        <f t="shared" si="16"/>
        <v>0</v>
      </c>
      <c r="E119" s="19">
        <f t="shared" si="17"/>
        <v>0</v>
      </c>
      <c r="H119" s="117"/>
    </row>
    <row r="121" spans="1:8" ht="24" customHeight="1">
      <c r="A121" s="265" t="s">
        <v>67</v>
      </c>
      <c r="B121" s="266"/>
      <c r="C121" s="266"/>
      <c r="D121" s="266"/>
      <c r="E121" s="266"/>
      <c r="F121" s="266"/>
      <c r="G121" s="266"/>
      <c r="H121" s="266"/>
    </row>
    <row r="122" spans="1:8" ht="51.75" customHeight="1">
      <c r="A122" s="272" t="s">
        <v>68</v>
      </c>
      <c r="B122" s="272"/>
      <c r="C122" s="272"/>
      <c r="D122" s="272"/>
      <c r="E122" s="272"/>
      <c r="F122" s="272"/>
      <c r="G122" s="272"/>
      <c r="H122" s="272"/>
    </row>
    <row r="123" spans="1:8" ht="24" customHeight="1" thickBot="1"/>
    <row r="124" spans="1:8" ht="24" customHeight="1" thickBot="1">
      <c r="A124" s="260" t="s">
        <v>69</v>
      </c>
      <c r="B124" s="262"/>
    </row>
    <row r="125" spans="1:8" ht="24" customHeight="1" thickBot="1">
      <c r="A125" s="23" t="s">
        <v>70</v>
      </c>
      <c r="B125" s="25" t="s">
        <v>30</v>
      </c>
    </row>
    <row r="126" spans="1:8" ht="24" customHeight="1">
      <c r="A126" s="4" t="s">
        <v>71</v>
      </c>
      <c r="B126" s="28">
        <v>0.2</v>
      </c>
    </row>
    <row r="127" spans="1:8" ht="24" customHeight="1">
      <c r="A127" s="7" t="s">
        <v>72</v>
      </c>
      <c r="B127" s="27">
        <v>2.5000000000000001E-2</v>
      </c>
    </row>
    <row r="128" spans="1:8" ht="24" customHeight="1">
      <c r="A128" s="7" t="s">
        <v>73</v>
      </c>
      <c r="B128" s="153">
        <v>0.03</v>
      </c>
    </row>
    <row r="129" spans="1:4" ht="24" customHeight="1">
      <c r="A129" s="7" t="s">
        <v>74</v>
      </c>
      <c r="B129" s="27">
        <v>1.4999999999999999E-2</v>
      </c>
    </row>
    <row r="130" spans="1:4" ht="24" customHeight="1">
      <c r="A130" s="7" t="s">
        <v>75</v>
      </c>
      <c r="B130" s="27">
        <v>0.01</v>
      </c>
    </row>
    <row r="131" spans="1:4" ht="24" customHeight="1">
      <c r="A131" s="7" t="s">
        <v>76</v>
      </c>
      <c r="B131" s="27">
        <v>6.0000000000000001E-3</v>
      </c>
    </row>
    <row r="132" spans="1:4" ht="24" customHeight="1">
      <c r="A132" s="7" t="s">
        <v>77</v>
      </c>
      <c r="B132" s="27">
        <v>2E-3</v>
      </c>
    </row>
    <row r="133" spans="1:4" ht="24" customHeight="1" thickBot="1">
      <c r="A133" s="2" t="s">
        <v>78</v>
      </c>
      <c r="B133" s="29">
        <v>0.08</v>
      </c>
    </row>
    <row r="134" spans="1:4" ht="24" customHeight="1" thickBot="1">
      <c r="A134" s="158" t="s">
        <v>79</v>
      </c>
      <c r="B134" s="159">
        <f>SUM(B126:B133)</f>
        <v>0.36800000000000005</v>
      </c>
    </row>
    <row r="135" spans="1:4" ht="24" customHeight="1" thickBot="1"/>
    <row r="136" spans="1:4" ht="24" customHeight="1" thickBot="1">
      <c r="A136" s="260" t="s">
        <v>80</v>
      </c>
      <c r="B136" s="261"/>
      <c r="C136" s="261"/>
      <c r="D136" s="262"/>
    </row>
    <row r="137" spans="1:4" ht="24" customHeight="1">
      <c r="A137" s="23" t="s">
        <v>28</v>
      </c>
      <c r="B137" s="24" t="s">
        <v>29</v>
      </c>
      <c r="C137" s="24" t="s">
        <v>30</v>
      </c>
      <c r="D137" s="25" t="s">
        <v>35</v>
      </c>
    </row>
    <row r="138" spans="1:4" ht="24" hidden="1" customHeight="1">
      <c r="A138" s="4" t="s">
        <v>36</v>
      </c>
      <c r="B138" s="11">
        <f ca="1">F74+E114</f>
        <v>0</v>
      </c>
      <c r="C138" s="160">
        <f>SUM($B$126:$B$132)</f>
        <v>0.28800000000000003</v>
      </c>
      <c r="D138" s="16">
        <f ca="1">B138*C138</f>
        <v>0</v>
      </c>
    </row>
    <row r="139" spans="1:4" ht="24" hidden="1" customHeight="1">
      <c r="A139" s="14" t="s">
        <v>37</v>
      </c>
      <c r="B139" s="15">
        <f ca="1">F75+E115</f>
        <v>0</v>
      </c>
      <c r="C139" s="162">
        <f t="shared" ref="C139:C143" si="18">SUM($B$126:$B$132)</f>
        <v>0.28800000000000003</v>
      </c>
      <c r="D139" s="18">
        <f t="shared" ref="D139:D143" ca="1" si="19">B139*C139</f>
        <v>0</v>
      </c>
    </row>
    <row r="140" spans="1:4" ht="24" customHeight="1">
      <c r="A140" s="164" t="str">
        <f>A16</f>
        <v>Recepcionista (44h semanais)</v>
      </c>
      <c r="B140" s="165">
        <f>F76+E116</f>
        <v>2000.7422222222222</v>
      </c>
      <c r="C140" s="175">
        <f t="shared" si="18"/>
        <v>0.28800000000000003</v>
      </c>
      <c r="D140" s="167">
        <f t="shared" si="19"/>
        <v>576.21376000000009</v>
      </c>
    </row>
    <row r="141" spans="1:4" ht="24" hidden="1" customHeight="1">
      <c r="A141" s="1" t="s">
        <v>38</v>
      </c>
      <c r="B141" s="21">
        <f t="shared" ref="B141:B143" si="20">G77+E117</f>
        <v>0</v>
      </c>
      <c r="C141" s="176">
        <f t="shared" si="18"/>
        <v>0.28800000000000003</v>
      </c>
      <c r="D141" s="20">
        <f t="shared" si="19"/>
        <v>0</v>
      </c>
    </row>
    <row r="142" spans="1:4" ht="24" hidden="1" customHeight="1">
      <c r="A142" s="7" t="s">
        <v>39</v>
      </c>
      <c r="B142" s="12">
        <f t="shared" si="20"/>
        <v>0</v>
      </c>
      <c r="C142" s="161">
        <f t="shared" si="18"/>
        <v>0.28800000000000003</v>
      </c>
      <c r="D142" s="17">
        <f t="shared" si="19"/>
        <v>0</v>
      </c>
    </row>
    <row r="143" spans="1:4" ht="24" hidden="1" customHeight="1" thickBot="1">
      <c r="A143" s="2" t="s">
        <v>40</v>
      </c>
      <c r="B143" s="13">
        <f t="shared" si="20"/>
        <v>0</v>
      </c>
      <c r="C143" s="163">
        <f t="shared" si="18"/>
        <v>0.28800000000000003</v>
      </c>
      <c r="D143" s="19">
        <f t="shared" si="19"/>
        <v>0</v>
      </c>
    </row>
    <row r="145" spans="1:4" ht="24" customHeight="1" thickBot="1">
      <c r="A145" s="260" t="s">
        <v>81</v>
      </c>
      <c r="B145" s="261"/>
      <c r="C145" s="261"/>
      <c r="D145" s="262"/>
    </row>
    <row r="146" spans="1:4" ht="24" customHeight="1">
      <c r="A146" s="23" t="s">
        <v>28</v>
      </c>
      <c r="B146" s="24" t="s">
        <v>29</v>
      </c>
      <c r="C146" s="24" t="s">
        <v>30</v>
      </c>
      <c r="D146" s="25" t="s">
        <v>35</v>
      </c>
    </row>
    <row r="147" spans="1:4" ht="24" hidden="1" customHeight="1">
      <c r="A147" s="4" t="s">
        <v>36</v>
      </c>
      <c r="B147" s="11">
        <f ca="1">F74+E114</f>
        <v>0</v>
      </c>
      <c r="C147" s="100">
        <f>$B$133</f>
        <v>0.08</v>
      </c>
      <c r="D147" s="16">
        <f ca="1">B147*C147</f>
        <v>0</v>
      </c>
    </row>
    <row r="148" spans="1:4" ht="24" hidden="1" customHeight="1">
      <c r="A148" s="14" t="s">
        <v>37</v>
      </c>
      <c r="B148" s="15">
        <f ca="1">F75+E115</f>
        <v>0</v>
      </c>
      <c r="C148" s="103">
        <f t="shared" ref="C148:C152" si="21">$B$133</f>
        <v>0.08</v>
      </c>
      <c r="D148" s="18">
        <f t="shared" ref="D148:D152" ca="1" si="22">B148*C148</f>
        <v>0</v>
      </c>
    </row>
    <row r="149" spans="1:4" ht="24" customHeight="1">
      <c r="A149" s="164" t="str">
        <f>A16</f>
        <v>Recepcionista (44h semanais)</v>
      </c>
      <c r="B149" s="165">
        <f>F76+E116</f>
        <v>2000.7422222222222</v>
      </c>
      <c r="C149" s="171">
        <f t="shared" si="21"/>
        <v>0.08</v>
      </c>
      <c r="D149" s="167">
        <f t="shared" si="22"/>
        <v>160.05937777777777</v>
      </c>
    </row>
    <row r="150" spans="1:4" ht="24" hidden="1" customHeight="1">
      <c r="A150" s="1" t="s">
        <v>38</v>
      </c>
      <c r="B150" s="21">
        <f t="shared" ref="B150:B152" si="23">G77+E117</f>
        <v>0</v>
      </c>
      <c r="C150" s="172">
        <f t="shared" si="21"/>
        <v>0.08</v>
      </c>
      <c r="D150" s="20">
        <f t="shared" si="22"/>
        <v>0</v>
      </c>
    </row>
    <row r="151" spans="1:4" ht="24" hidden="1" customHeight="1">
      <c r="A151" s="7" t="s">
        <v>39</v>
      </c>
      <c r="B151" s="12">
        <f t="shared" si="23"/>
        <v>0</v>
      </c>
      <c r="C151" s="98">
        <f t="shared" si="21"/>
        <v>0.08</v>
      </c>
      <c r="D151" s="17">
        <f t="shared" si="22"/>
        <v>0</v>
      </c>
    </row>
    <row r="152" spans="1:4" ht="24" hidden="1" customHeight="1" thickBot="1">
      <c r="A152" s="2" t="s">
        <v>40</v>
      </c>
      <c r="B152" s="13">
        <f t="shared" si="23"/>
        <v>0</v>
      </c>
      <c r="C152" s="99">
        <f t="shared" si="21"/>
        <v>0.08</v>
      </c>
      <c r="D152" s="19">
        <f t="shared" si="22"/>
        <v>0</v>
      </c>
    </row>
    <row r="154" spans="1:4" ht="24" customHeight="1" thickBot="1">
      <c r="A154" s="260" t="s">
        <v>67</v>
      </c>
      <c r="B154" s="261"/>
      <c r="C154" s="261"/>
      <c r="D154" s="262"/>
    </row>
    <row r="155" spans="1:4" ht="24" customHeight="1">
      <c r="A155" s="23" t="s">
        <v>28</v>
      </c>
      <c r="B155" s="24" t="s">
        <v>82</v>
      </c>
      <c r="C155" s="24" t="s">
        <v>78</v>
      </c>
      <c r="D155" s="25" t="s">
        <v>56</v>
      </c>
    </row>
    <row r="156" spans="1:4" ht="24" hidden="1" customHeight="1">
      <c r="A156" s="4" t="s">
        <v>36</v>
      </c>
      <c r="B156" s="11">
        <f ca="1">D138</f>
        <v>0</v>
      </c>
      <c r="C156" s="11">
        <f ca="1">D147</f>
        <v>0</v>
      </c>
      <c r="D156" s="16">
        <f ca="1">B156+C156</f>
        <v>0</v>
      </c>
    </row>
    <row r="157" spans="1:4" ht="24" hidden="1" customHeight="1">
      <c r="A157" s="14" t="s">
        <v>37</v>
      </c>
      <c r="B157" s="15">
        <f t="shared" ref="B157:B161" ca="1" si="24">D139</f>
        <v>0</v>
      </c>
      <c r="C157" s="15">
        <f t="shared" ref="C157:C161" ca="1" si="25">D148</f>
        <v>0</v>
      </c>
      <c r="D157" s="18">
        <f t="shared" ref="D157:D161" ca="1" si="26">B157+C157</f>
        <v>0</v>
      </c>
    </row>
    <row r="158" spans="1:4" ht="24" customHeight="1">
      <c r="A158" s="164" t="s">
        <v>51</v>
      </c>
      <c r="B158" s="165">
        <f t="shared" si="24"/>
        <v>576.21376000000009</v>
      </c>
      <c r="C158" s="165">
        <f t="shared" si="25"/>
        <v>160.05937777777777</v>
      </c>
      <c r="D158" s="167">
        <f t="shared" si="26"/>
        <v>736.27313777777783</v>
      </c>
    </row>
    <row r="159" spans="1:4" ht="24" hidden="1" customHeight="1">
      <c r="A159" s="1" t="s">
        <v>38</v>
      </c>
      <c r="B159" s="21">
        <f t="shared" si="24"/>
        <v>0</v>
      </c>
      <c r="C159" s="21">
        <f t="shared" si="25"/>
        <v>0</v>
      </c>
      <c r="D159" s="20">
        <f t="shared" si="26"/>
        <v>0</v>
      </c>
    </row>
    <row r="160" spans="1:4" ht="24" hidden="1" customHeight="1">
      <c r="A160" s="7" t="s">
        <v>39</v>
      </c>
      <c r="B160" s="12">
        <f t="shared" si="24"/>
        <v>0</v>
      </c>
      <c r="C160" s="12">
        <f t="shared" si="25"/>
        <v>0</v>
      </c>
      <c r="D160" s="17">
        <f t="shared" si="26"/>
        <v>0</v>
      </c>
    </row>
    <row r="161" spans="1:8" ht="24" hidden="1" customHeight="1" thickBot="1">
      <c r="A161" s="2" t="s">
        <v>40</v>
      </c>
      <c r="B161" s="13">
        <f t="shared" si="24"/>
        <v>0</v>
      </c>
      <c r="C161" s="13">
        <f t="shared" si="25"/>
        <v>0</v>
      </c>
      <c r="D161" s="19">
        <f t="shared" si="26"/>
        <v>0</v>
      </c>
      <c r="H161" s="117"/>
    </row>
    <row r="163" spans="1:8" ht="24" customHeight="1">
      <c r="A163" s="265" t="s">
        <v>83</v>
      </c>
      <c r="B163" s="266"/>
      <c r="C163" s="266"/>
      <c r="D163" s="266"/>
      <c r="E163" s="266"/>
      <c r="F163" s="266"/>
      <c r="G163" s="266"/>
      <c r="H163" s="266"/>
    </row>
    <row r="164" spans="1:8" ht="72.75" customHeight="1">
      <c r="A164" s="272" t="s">
        <v>84</v>
      </c>
      <c r="B164" s="272"/>
      <c r="C164" s="272"/>
      <c r="D164" s="272"/>
      <c r="E164" s="272"/>
      <c r="F164" s="272"/>
      <c r="G164" s="272"/>
      <c r="H164" s="272"/>
    </row>
    <row r="166" spans="1:8" ht="24" customHeight="1">
      <c r="A166" s="281" t="s">
        <v>85</v>
      </c>
      <c r="B166" s="281"/>
      <c r="C166" s="281"/>
      <c r="D166" s="281"/>
      <c r="E166" s="281"/>
      <c r="F166" s="281"/>
      <c r="G166" s="117"/>
    </row>
    <row r="167" spans="1:8" ht="36" customHeight="1"/>
    <row r="168" spans="1:8" ht="24" customHeight="1">
      <c r="A168" s="269" t="s">
        <v>86</v>
      </c>
      <c r="B168" s="270"/>
      <c r="C168" s="270"/>
      <c r="D168" s="270"/>
      <c r="E168" s="271"/>
    </row>
    <row r="169" spans="1:8" ht="30.75">
      <c r="A169" s="177" t="s">
        <v>28</v>
      </c>
      <c r="B169" s="177" t="s">
        <v>87</v>
      </c>
      <c r="C169" s="177" t="s">
        <v>88</v>
      </c>
      <c r="D169" s="178" t="s">
        <v>89</v>
      </c>
      <c r="E169" s="177" t="s">
        <v>90</v>
      </c>
    </row>
    <row r="170" spans="1:8" ht="24" hidden="1" customHeight="1">
      <c r="A170" s="164" t="s">
        <v>36</v>
      </c>
      <c r="B170" s="165"/>
      <c r="C170" s="179">
        <v>2</v>
      </c>
      <c r="D170" s="179">
        <v>15</v>
      </c>
      <c r="E170" s="167">
        <f t="shared" ref="E170:E175" si="27">B170*C170*D170</f>
        <v>0</v>
      </c>
    </row>
    <row r="171" spans="1:8" ht="24" hidden="1" customHeight="1">
      <c r="A171" s="164" t="s">
        <v>37</v>
      </c>
      <c r="B171" s="165">
        <f>B170</f>
        <v>0</v>
      </c>
      <c r="C171" s="179">
        <f t="shared" ref="C171:C175" si="28">C170</f>
        <v>2</v>
      </c>
      <c r="D171" s="179">
        <v>15</v>
      </c>
      <c r="E171" s="167">
        <f t="shared" si="27"/>
        <v>0</v>
      </c>
    </row>
    <row r="172" spans="1:8" ht="24" customHeight="1">
      <c r="A172" s="164" t="str">
        <f>A16</f>
        <v>Recepcionista (44h semanais)</v>
      </c>
      <c r="B172" s="165">
        <f>B171</f>
        <v>0</v>
      </c>
      <c r="C172" s="179">
        <v>0</v>
      </c>
      <c r="D172" s="179">
        <v>0</v>
      </c>
      <c r="E172" s="167">
        <f t="shared" si="27"/>
        <v>0</v>
      </c>
    </row>
    <row r="173" spans="1:8" ht="24" hidden="1" customHeight="1">
      <c r="A173" s="1" t="s">
        <v>38</v>
      </c>
      <c r="B173" s="21">
        <f>B172</f>
        <v>0</v>
      </c>
      <c r="C173" s="180">
        <f t="shared" si="28"/>
        <v>0</v>
      </c>
      <c r="D173" s="180">
        <v>15</v>
      </c>
      <c r="E173" s="20">
        <f t="shared" si="27"/>
        <v>0</v>
      </c>
    </row>
    <row r="174" spans="1:8" ht="24" hidden="1" customHeight="1">
      <c r="A174" s="7" t="s">
        <v>39</v>
      </c>
      <c r="B174" s="12">
        <f>B173</f>
        <v>0</v>
      </c>
      <c r="C174" s="31">
        <f t="shared" si="28"/>
        <v>0</v>
      </c>
      <c r="D174" s="31">
        <v>15</v>
      </c>
      <c r="E174" s="17">
        <f t="shared" si="27"/>
        <v>0</v>
      </c>
    </row>
    <row r="175" spans="1:8" ht="24" hidden="1" customHeight="1" thickBot="1">
      <c r="A175" s="2" t="s">
        <v>40</v>
      </c>
      <c r="B175" s="13">
        <f>B174</f>
        <v>0</v>
      </c>
      <c r="C175" s="32">
        <f t="shared" si="28"/>
        <v>0</v>
      </c>
      <c r="D175" s="32">
        <v>22</v>
      </c>
      <c r="E175" s="19">
        <f t="shared" si="27"/>
        <v>0</v>
      </c>
    </row>
    <row r="177" spans="1:5" ht="24" customHeight="1" thickBot="1">
      <c r="A177" s="276" t="s">
        <v>91</v>
      </c>
      <c r="B177" s="277"/>
      <c r="C177" s="277"/>
      <c r="D177" s="277"/>
      <c r="E177" s="278"/>
    </row>
    <row r="178" spans="1:5" ht="24" customHeight="1">
      <c r="A178" s="23" t="s">
        <v>28</v>
      </c>
      <c r="B178" s="24" t="s">
        <v>29</v>
      </c>
      <c r="C178" s="24" t="s">
        <v>92</v>
      </c>
      <c r="D178" s="24" t="s">
        <v>30</v>
      </c>
      <c r="E178" s="25" t="s">
        <v>93</v>
      </c>
    </row>
    <row r="179" spans="1:5" ht="24" hidden="1" customHeight="1">
      <c r="A179" s="4" t="s">
        <v>36</v>
      </c>
      <c r="B179" s="11">
        <f>B16</f>
        <v>1675.04</v>
      </c>
      <c r="C179" s="92">
        <v>0.5</v>
      </c>
      <c r="D179" s="92">
        <v>0.06</v>
      </c>
      <c r="E179" s="16">
        <f t="shared" ref="E179:E184" si="29">B179*C179*D179</f>
        <v>50.251199999999997</v>
      </c>
    </row>
    <row r="180" spans="1:5" ht="24" hidden="1" customHeight="1">
      <c r="A180" s="14" t="s">
        <v>37</v>
      </c>
      <c r="B180" s="15">
        <f>B16</f>
        <v>1675.04</v>
      </c>
      <c r="C180" s="95">
        <v>0.5</v>
      </c>
      <c r="D180" s="95">
        <v>0.06</v>
      </c>
      <c r="E180" s="18">
        <f t="shared" si="29"/>
        <v>50.251199999999997</v>
      </c>
    </row>
    <row r="181" spans="1:5" ht="24" customHeight="1">
      <c r="A181" s="164" t="str">
        <f>A16</f>
        <v>Recepcionista (44h semanais)</v>
      </c>
      <c r="B181" s="165">
        <f>B16</f>
        <v>1675.04</v>
      </c>
      <c r="C181" s="166">
        <v>1</v>
      </c>
      <c r="D181" s="166">
        <v>0.06</v>
      </c>
      <c r="E181" s="167">
        <v>0</v>
      </c>
    </row>
    <row r="182" spans="1:5" ht="24" hidden="1" customHeight="1">
      <c r="A182" s="1" t="s">
        <v>38</v>
      </c>
      <c r="B182" s="21">
        <f>B17</f>
        <v>0</v>
      </c>
      <c r="C182" s="168">
        <v>0.5</v>
      </c>
      <c r="D182" s="168">
        <v>0.06</v>
      </c>
      <c r="E182" s="20">
        <f t="shared" si="29"/>
        <v>0</v>
      </c>
    </row>
    <row r="183" spans="1:5" ht="24" hidden="1" customHeight="1">
      <c r="A183" s="7" t="s">
        <v>39</v>
      </c>
      <c r="B183" s="12">
        <f>B17</f>
        <v>0</v>
      </c>
      <c r="C183" s="93">
        <v>0.5</v>
      </c>
      <c r="D183" s="93">
        <v>0.06</v>
      </c>
      <c r="E183" s="17">
        <f t="shared" si="29"/>
        <v>0</v>
      </c>
    </row>
    <row r="184" spans="1:5" ht="24" hidden="1" customHeight="1" thickBot="1">
      <c r="A184" s="2" t="s">
        <v>40</v>
      </c>
      <c r="B184" s="13">
        <f>B17</f>
        <v>0</v>
      </c>
      <c r="C184" s="94">
        <v>1</v>
      </c>
      <c r="D184" s="94">
        <v>0.06</v>
      </c>
      <c r="E184" s="19">
        <f t="shared" si="29"/>
        <v>0</v>
      </c>
    </row>
    <row r="186" spans="1:5" ht="24" customHeight="1" thickBot="1">
      <c r="A186" s="260" t="s">
        <v>94</v>
      </c>
      <c r="B186" s="261"/>
      <c r="C186" s="261"/>
      <c r="D186" s="262"/>
    </row>
    <row r="187" spans="1:5" ht="24" customHeight="1">
      <c r="A187" s="23" t="s">
        <v>28</v>
      </c>
      <c r="B187" s="24" t="s">
        <v>90</v>
      </c>
      <c r="C187" s="24" t="s">
        <v>95</v>
      </c>
      <c r="D187" s="25" t="s">
        <v>96</v>
      </c>
    </row>
    <row r="188" spans="1:5" ht="24" hidden="1" customHeight="1">
      <c r="A188" s="4" t="s">
        <v>36</v>
      </c>
      <c r="B188" s="11">
        <f t="shared" ref="B188:B193" si="30">E170</f>
        <v>0</v>
      </c>
      <c r="C188" s="11">
        <f t="shared" ref="C188:C193" si="31">E179</f>
        <v>50.251199999999997</v>
      </c>
      <c r="D188" s="16">
        <f>B188-C188</f>
        <v>-50.251199999999997</v>
      </c>
    </row>
    <row r="189" spans="1:5" ht="24" hidden="1" customHeight="1">
      <c r="A189" s="14" t="s">
        <v>37</v>
      </c>
      <c r="B189" s="15">
        <f t="shared" si="30"/>
        <v>0</v>
      </c>
      <c r="C189" s="15">
        <f t="shared" si="31"/>
        <v>50.251199999999997</v>
      </c>
      <c r="D189" s="18">
        <f t="shared" ref="D189:D193" si="32">B189-C189</f>
        <v>-50.251199999999997</v>
      </c>
    </row>
    <row r="190" spans="1:5" ht="24" customHeight="1">
      <c r="A190" s="164" t="str">
        <f>A16</f>
        <v>Recepcionista (44h semanais)</v>
      </c>
      <c r="B190" s="165">
        <f t="shared" si="30"/>
        <v>0</v>
      </c>
      <c r="C190" s="165">
        <f t="shared" si="31"/>
        <v>0</v>
      </c>
      <c r="D190" s="167">
        <f t="shared" si="32"/>
        <v>0</v>
      </c>
    </row>
    <row r="191" spans="1:5" ht="24" hidden="1" customHeight="1">
      <c r="A191" s="1" t="s">
        <v>38</v>
      </c>
      <c r="B191" s="21">
        <f t="shared" si="30"/>
        <v>0</v>
      </c>
      <c r="C191" s="21">
        <f t="shared" si="31"/>
        <v>0</v>
      </c>
      <c r="D191" s="20">
        <f t="shared" si="32"/>
        <v>0</v>
      </c>
    </row>
    <row r="192" spans="1:5" ht="24" hidden="1" customHeight="1">
      <c r="A192" s="7" t="s">
        <v>39</v>
      </c>
      <c r="B192" s="12">
        <f t="shared" si="30"/>
        <v>0</v>
      </c>
      <c r="C192" s="12">
        <f t="shared" si="31"/>
        <v>0</v>
      </c>
      <c r="D192" s="17">
        <f t="shared" si="32"/>
        <v>0</v>
      </c>
    </row>
    <row r="193" spans="1:8" ht="24" hidden="1" customHeight="1" thickBot="1">
      <c r="A193" s="2" t="s">
        <v>40</v>
      </c>
      <c r="B193" s="13">
        <f t="shared" si="30"/>
        <v>0</v>
      </c>
      <c r="C193" s="13">
        <f t="shared" si="31"/>
        <v>0</v>
      </c>
      <c r="D193" s="19">
        <f t="shared" si="32"/>
        <v>0</v>
      </c>
      <c r="H193" s="117"/>
    </row>
    <row r="195" spans="1:8" ht="24" customHeight="1">
      <c r="A195" s="281" t="s">
        <v>97</v>
      </c>
      <c r="B195" s="281"/>
      <c r="C195" s="281"/>
      <c r="D195" s="281"/>
      <c r="E195" s="281"/>
      <c r="F195" s="281"/>
      <c r="G195" s="117"/>
    </row>
    <row r="196" spans="1:8" ht="31.5" customHeight="1" thickBot="1"/>
    <row r="197" spans="1:8" ht="24" customHeight="1" thickBot="1">
      <c r="A197" s="260" t="s">
        <v>97</v>
      </c>
      <c r="B197" s="261"/>
      <c r="C197" s="261"/>
      <c r="D197" s="262"/>
    </row>
    <row r="198" spans="1:8" ht="27" customHeight="1">
      <c r="A198" s="50" t="s">
        <v>28</v>
      </c>
      <c r="B198" s="51" t="s">
        <v>98</v>
      </c>
      <c r="C198" s="22" t="s">
        <v>89</v>
      </c>
      <c r="D198" s="52" t="s">
        <v>35</v>
      </c>
    </row>
    <row r="199" spans="1:8" ht="24" hidden="1" customHeight="1">
      <c r="A199" s="4" t="s">
        <v>36</v>
      </c>
      <c r="B199" s="11"/>
      <c r="C199" s="30">
        <f>D170</f>
        <v>15</v>
      </c>
      <c r="D199" s="16">
        <f>B199*C199</f>
        <v>0</v>
      </c>
    </row>
    <row r="200" spans="1:8" ht="24" hidden="1" customHeight="1">
      <c r="A200" s="14" t="s">
        <v>37</v>
      </c>
      <c r="B200" s="15">
        <f>B199</f>
        <v>0</v>
      </c>
      <c r="C200" s="86">
        <f t="shared" ref="C200:C204" si="33">D171</f>
        <v>15</v>
      </c>
      <c r="D200" s="18">
        <f t="shared" ref="D200:D204" si="34">B200*C200</f>
        <v>0</v>
      </c>
    </row>
    <row r="201" spans="1:8" ht="24" customHeight="1">
      <c r="A201" s="164" t="str">
        <f>A16</f>
        <v>Recepcionista (44h semanais)</v>
      </c>
      <c r="B201" s="165">
        <v>27.6</v>
      </c>
      <c r="C201" s="179">
        <v>22</v>
      </c>
      <c r="D201" s="167">
        <f t="shared" si="34"/>
        <v>607.20000000000005</v>
      </c>
    </row>
    <row r="202" spans="1:8" ht="24" hidden="1" customHeight="1">
      <c r="A202" s="1" t="s">
        <v>38</v>
      </c>
      <c r="B202" s="21">
        <f>B201</f>
        <v>27.6</v>
      </c>
      <c r="C202" s="180">
        <f t="shared" si="33"/>
        <v>15</v>
      </c>
      <c r="D202" s="20">
        <f t="shared" si="34"/>
        <v>414</v>
      </c>
    </row>
    <row r="203" spans="1:8" ht="24" hidden="1" customHeight="1">
      <c r="A203" s="7" t="s">
        <v>39</v>
      </c>
      <c r="B203" s="12">
        <f>B202</f>
        <v>27.6</v>
      </c>
      <c r="C203" s="31">
        <f t="shared" si="33"/>
        <v>15</v>
      </c>
      <c r="D203" s="17">
        <f t="shared" si="34"/>
        <v>414</v>
      </c>
    </row>
    <row r="204" spans="1:8" ht="24" hidden="1" customHeight="1" thickBot="1">
      <c r="A204" s="2" t="s">
        <v>40</v>
      </c>
      <c r="B204" s="13">
        <f>B203</f>
        <v>27.6</v>
      </c>
      <c r="C204" s="32">
        <f t="shared" si="33"/>
        <v>22</v>
      </c>
      <c r="D204" s="19">
        <f t="shared" si="34"/>
        <v>607.20000000000005</v>
      </c>
    </row>
    <row r="206" spans="1:8" ht="24" customHeight="1" thickBot="1">
      <c r="A206" s="260" t="s">
        <v>99</v>
      </c>
      <c r="B206" s="261"/>
      <c r="C206" s="261"/>
      <c r="D206" s="262"/>
    </row>
    <row r="207" spans="1:8" ht="27" customHeight="1">
      <c r="A207" s="23" t="s">
        <v>28</v>
      </c>
      <c r="B207" s="24" t="s">
        <v>29</v>
      </c>
      <c r="C207" s="24" t="s">
        <v>30</v>
      </c>
      <c r="D207" s="25" t="s">
        <v>93</v>
      </c>
    </row>
    <row r="208" spans="1:8" ht="27" customHeight="1">
      <c r="A208" s="4" t="str">
        <f>A16</f>
        <v>Recepcionista (44h semanais)</v>
      </c>
      <c r="B208" s="11">
        <f>D201</f>
        <v>607.20000000000005</v>
      </c>
      <c r="C208" s="92">
        <v>0.01</v>
      </c>
      <c r="D208" s="16">
        <f>B208*C208</f>
        <v>6.072000000000001</v>
      </c>
    </row>
    <row r="209" spans="1:8" ht="24" hidden="1" customHeight="1">
      <c r="A209" s="7" t="s">
        <v>37</v>
      </c>
      <c r="B209" s="12">
        <f t="shared" ref="B209:B213" si="35">D200</f>
        <v>0</v>
      </c>
      <c r="C209" s="93">
        <f>C208</f>
        <v>0.01</v>
      </c>
      <c r="D209" s="17">
        <f t="shared" ref="D209:D213" si="36">B209*C209</f>
        <v>0</v>
      </c>
    </row>
    <row r="210" spans="1:8" ht="24" hidden="1" customHeight="1">
      <c r="A210" s="7" t="str">
        <f>A16</f>
        <v>Recepcionista (44h semanais)</v>
      </c>
      <c r="B210" s="12">
        <f>0</f>
        <v>0</v>
      </c>
      <c r="C210" s="93">
        <f>C209</f>
        <v>0.01</v>
      </c>
      <c r="D210" s="17">
        <f t="shared" si="36"/>
        <v>0</v>
      </c>
    </row>
    <row r="211" spans="1:8" ht="24" hidden="1" customHeight="1">
      <c r="A211" s="7" t="s">
        <v>38</v>
      </c>
      <c r="B211" s="12">
        <f t="shared" si="35"/>
        <v>414</v>
      </c>
      <c r="C211" s="93">
        <f>C210</f>
        <v>0.01</v>
      </c>
      <c r="D211" s="17">
        <f t="shared" si="36"/>
        <v>4.1399999999999997</v>
      </c>
    </row>
    <row r="212" spans="1:8" ht="24" hidden="1" customHeight="1">
      <c r="A212" s="7" t="s">
        <v>39</v>
      </c>
      <c r="B212" s="12">
        <f t="shared" si="35"/>
        <v>414</v>
      </c>
      <c r="C212" s="93">
        <f>C211</f>
        <v>0.01</v>
      </c>
      <c r="D212" s="17">
        <f t="shared" si="36"/>
        <v>4.1399999999999997</v>
      </c>
    </row>
    <row r="213" spans="1:8" ht="24" hidden="1" customHeight="1" thickBot="1">
      <c r="A213" s="2" t="s">
        <v>40</v>
      </c>
      <c r="B213" s="13">
        <f t="shared" si="35"/>
        <v>607.20000000000005</v>
      </c>
      <c r="C213" s="94">
        <f>C212</f>
        <v>0.01</v>
      </c>
      <c r="D213" s="19">
        <f t="shared" si="36"/>
        <v>6.072000000000001</v>
      </c>
    </row>
    <row r="215" spans="1:8" ht="24" customHeight="1" thickBot="1">
      <c r="A215" s="260" t="s">
        <v>100</v>
      </c>
      <c r="B215" s="261"/>
      <c r="C215" s="261"/>
      <c r="D215" s="262"/>
    </row>
    <row r="216" spans="1:8" ht="24" customHeight="1">
      <c r="A216" s="23" t="s">
        <v>28</v>
      </c>
      <c r="B216" s="24" t="s">
        <v>90</v>
      </c>
      <c r="C216" s="24" t="s">
        <v>93</v>
      </c>
      <c r="D216" s="25" t="s">
        <v>96</v>
      </c>
    </row>
    <row r="217" spans="1:8" ht="24" hidden="1" customHeight="1">
      <c r="A217" s="4" t="s">
        <v>36</v>
      </c>
      <c r="B217" s="11">
        <f>D199</f>
        <v>0</v>
      </c>
      <c r="C217" s="11">
        <f>D208</f>
        <v>6.072000000000001</v>
      </c>
      <c r="D217" s="16">
        <f>B217-C217</f>
        <v>-6.072000000000001</v>
      </c>
    </row>
    <row r="218" spans="1:8" ht="24" hidden="1" customHeight="1">
      <c r="A218" s="14" t="s">
        <v>37</v>
      </c>
      <c r="B218" s="15">
        <f t="shared" ref="B218:B222" si="37">D200</f>
        <v>0</v>
      </c>
      <c r="C218" s="15">
        <f t="shared" ref="C218:C222" si="38">D209</f>
        <v>0</v>
      </c>
      <c r="D218" s="18">
        <f t="shared" ref="D218:D222" si="39">B218-C218</f>
        <v>0</v>
      </c>
    </row>
    <row r="219" spans="1:8" ht="24" customHeight="1">
      <c r="A219" s="164" t="str">
        <f>A16</f>
        <v>Recepcionista (44h semanais)</v>
      </c>
      <c r="B219" s="165">
        <f t="shared" si="37"/>
        <v>607.20000000000005</v>
      </c>
      <c r="C219" s="165">
        <f>D208</f>
        <v>6.072000000000001</v>
      </c>
      <c r="D219" s="167">
        <f t="shared" si="39"/>
        <v>601.12800000000004</v>
      </c>
    </row>
    <row r="220" spans="1:8" ht="24" hidden="1" customHeight="1">
      <c r="A220" s="1" t="s">
        <v>38</v>
      </c>
      <c r="B220" s="21">
        <f t="shared" si="37"/>
        <v>414</v>
      </c>
      <c r="C220" s="21">
        <f t="shared" si="38"/>
        <v>4.1399999999999997</v>
      </c>
      <c r="D220" s="20">
        <f t="shared" si="39"/>
        <v>409.86</v>
      </c>
    </row>
    <row r="221" spans="1:8" ht="24" hidden="1" customHeight="1">
      <c r="A221" s="7" t="s">
        <v>39</v>
      </c>
      <c r="B221" s="12">
        <f t="shared" si="37"/>
        <v>414</v>
      </c>
      <c r="C221" s="12">
        <f t="shared" si="38"/>
        <v>4.1399999999999997</v>
      </c>
      <c r="D221" s="17">
        <f t="shared" si="39"/>
        <v>409.86</v>
      </c>
    </row>
    <row r="222" spans="1:8" ht="24" hidden="1" customHeight="1" thickBot="1">
      <c r="A222" s="2" t="s">
        <v>40</v>
      </c>
      <c r="B222" s="13">
        <f t="shared" si="37"/>
        <v>607.20000000000005</v>
      </c>
      <c r="C222" s="13">
        <f t="shared" si="38"/>
        <v>6.072000000000001</v>
      </c>
      <c r="D222" s="19">
        <f t="shared" si="39"/>
        <v>601.12800000000004</v>
      </c>
      <c r="H222" s="117"/>
    </row>
    <row r="224" spans="1:8" ht="51.75" customHeight="1">
      <c r="A224" s="279" t="s">
        <v>101</v>
      </c>
      <c r="B224" s="280"/>
      <c r="C224" s="280"/>
      <c r="D224" s="280"/>
      <c r="E224" s="280"/>
      <c r="F224" s="280"/>
      <c r="G224" s="280"/>
      <c r="H224" s="280"/>
    </row>
    <row r="226" spans="1:8" ht="24" customHeight="1">
      <c r="A226" s="282" t="s">
        <v>102</v>
      </c>
      <c r="B226" s="283"/>
      <c r="C226" s="283"/>
      <c r="D226" s="284"/>
    </row>
    <row r="227" spans="1:8" ht="24" customHeight="1">
      <c r="A227" s="222" t="s">
        <v>28</v>
      </c>
      <c r="B227" s="177" t="s">
        <v>35</v>
      </c>
      <c r="C227" s="177" t="s">
        <v>103</v>
      </c>
      <c r="D227" s="224" t="s">
        <v>96</v>
      </c>
    </row>
    <row r="228" spans="1:8" ht="24" hidden="1" customHeight="1">
      <c r="A228" s="221" t="s">
        <v>36</v>
      </c>
      <c r="B228" s="220"/>
      <c r="C228" s="220"/>
      <c r="D228" s="220"/>
    </row>
    <row r="229" spans="1:8" ht="24" hidden="1" customHeight="1">
      <c r="A229" s="208" t="s">
        <v>37</v>
      </c>
      <c r="B229" s="209"/>
      <c r="C229" s="209"/>
      <c r="D229" s="209"/>
    </row>
    <row r="230" spans="1:8" ht="24" customHeight="1">
      <c r="A230" s="223" t="str">
        <f>A16</f>
        <v>Recepcionista (44h semanais)</v>
      </c>
      <c r="B230" s="225">
        <v>106</v>
      </c>
      <c r="C230" s="225">
        <v>1</v>
      </c>
      <c r="D230" s="210">
        <f>B230*C230</f>
        <v>106</v>
      </c>
    </row>
    <row r="231" spans="1:8" ht="24" customHeight="1">
      <c r="B231" s="205"/>
      <c r="C231" s="205"/>
      <c r="D231" s="206"/>
    </row>
    <row r="232" spans="1:8" ht="51.75" customHeight="1">
      <c r="A232" s="279" t="s">
        <v>104</v>
      </c>
      <c r="B232" s="280"/>
      <c r="C232" s="280"/>
      <c r="D232" s="280"/>
      <c r="E232" s="280"/>
      <c r="F232" s="280"/>
      <c r="G232" s="280"/>
      <c r="H232" s="280"/>
    </row>
    <row r="233" spans="1:8" ht="24" customHeight="1" thickBot="1"/>
    <row r="234" spans="1:8" ht="24" customHeight="1" thickBot="1">
      <c r="A234" s="260" t="s">
        <v>105</v>
      </c>
      <c r="B234" s="261"/>
      <c r="C234" s="261"/>
      <c r="D234" s="262"/>
    </row>
    <row r="235" spans="1:8" ht="24" customHeight="1">
      <c r="A235" s="23" t="s">
        <v>28</v>
      </c>
      <c r="B235" s="24" t="s">
        <v>35</v>
      </c>
      <c r="C235" s="24" t="s">
        <v>103</v>
      </c>
      <c r="D235" s="25" t="s">
        <v>96</v>
      </c>
    </row>
    <row r="236" spans="1:8" ht="24" hidden="1" customHeight="1">
      <c r="A236" s="4" t="s">
        <v>36</v>
      </c>
      <c r="B236" s="11"/>
      <c r="C236" s="11"/>
      <c r="D236" s="16"/>
    </row>
    <row r="237" spans="1:8" ht="24" hidden="1" customHeight="1">
      <c r="A237" s="14" t="s">
        <v>37</v>
      </c>
      <c r="B237" s="15"/>
      <c r="C237" s="15"/>
      <c r="D237" s="18"/>
    </row>
    <row r="238" spans="1:8" ht="24" customHeight="1">
      <c r="A238" s="164" t="str">
        <f>A16</f>
        <v>Recepcionista (44h semanais)</v>
      </c>
      <c r="B238" s="165">
        <v>49.35</v>
      </c>
      <c r="C238" s="165">
        <v>1</v>
      </c>
      <c r="D238" s="167">
        <f>B238*C238</f>
        <v>49.35</v>
      </c>
    </row>
    <row r="239" spans="1:8" ht="24" hidden="1" customHeight="1">
      <c r="A239" s="1" t="s">
        <v>38</v>
      </c>
      <c r="B239" s="21"/>
      <c r="C239" s="21"/>
      <c r="D239" s="20"/>
    </row>
    <row r="240" spans="1:8" ht="24" hidden="1" customHeight="1">
      <c r="A240" s="7" t="s">
        <v>39</v>
      </c>
      <c r="B240" s="12"/>
      <c r="C240" s="12"/>
      <c r="D240" s="17"/>
    </row>
    <row r="241" spans="1:8" ht="24" hidden="1" customHeight="1" thickBot="1">
      <c r="A241" s="2" t="s">
        <v>40</v>
      </c>
      <c r="B241" s="13"/>
      <c r="C241" s="13"/>
      <c r="D241" s="19"/>
      <c r="H241" s="117"/>
    </row>
    <row r="243" spans="1:8" ht="46.5" customHeight="1">
      <c r="A243" s="279" t="s">
        <v>106</v>
      </c>
      <c r="B243" s="280"/>
      <c r="C243" s="280"/>
      <c r="D243" s="280"/>
      <c r="E243" s="280"/>
      <c r="F243" s="280"/>
      <c r="G243" s="280"/>
      <c r="H243" s="280"/>
    </row>
    <row r="245" spans="1:8" ht="24" customHeight="1">
      <c r="A245" s="260" t="s">
        <v>107</v>
      </c>
      <c r="B245" s="261"/>
      <c r="C245" s="261"/>
      <c r="D245" s="262"/>
    </row>
    <row r="246" spans="1:8" ht="24" customHeight="1">
      <c r="A246" s="23" t="s">
        <v>28</v>
      </c>
      <c r="B246" s="24" t="s">
        <v>35</v>
      </c>
      <c r="C246" s="24" t="s">
        <v>103</v>
      </c>
      <c r="D246" s="25" t="s">
        <v>96</v>
      </c>
    </row>
    <row r="247" spans="1:8" ht="24" hidden="1" customHeight="1">
      <c r="A247" s="4" t="s">
        <v>36</v>
      </c>
      <c r="B247" s="11"/>
      <c r="C247" s="11"/>
      <c r="D247" s="16"/>
    </row>
    <row r="248" spans="1:8" ht="24" hidden="1" customHeight="1">
      <c r="A248" s="14" t="s">
        <v>37</v>
      </c>
      <c r="B248" s="15"/>
      <c r="C248" s="15"/>
      <c r="D248" s="18"/>
    </row>
    <row r="249" spans="1:8" ht="24" customHeight="1">
      <c r="A249" s="164" t="str">
        <f>A16</f>
        <v>Recepcionista (44h semanais)</v>
      </c>
      <c r="B249" s="165">
        <v>258.79000000000002</v>
      </c>
      <c r="C249" s="165">
        <f>6/12</f>
        <v>0.5</v>
      </c>
      <c r="D249" s="167">
        <f>B249*C249</f>
        <v>129.39500000000001</v>
      </c>
    </row>
    <row r="250" spans="1:8" ht="24" customHeight="1">
      <c r="B250" s="205"/>
      <c r="C250" s="205"/>
      <c r="D250" s="206"/>
    </row>
    <row r="251" spans="1:8" ht="46.5" customHeight="1">
      <c r="A251" s="279" t="s">
        <v>108</v>
      </c>
      <c r="B251" s="280"/>
      <c r="C251" s="280"/>
      <c r="D251" s="280"/>
      <c r="E251" s="280"/>
      <c r="F251" s="280"/>
      <c r="G251" s="280"/>
      <c r="H251" s="280"/>
    </row>
    <row r="252" spans="1:8" ht="24" customHeight="1" thickBot="1"/>
    <row r="253" spans="1:8" ht="24" customHeight="1" thickBot="1">
      <c r="A253" s="260" t="s">
        <v>109</v>
      </c>
      <c r="B253" s="261"/>
      <c r="C253" s="261"/>
      <c r="D253" s="262"/>
    </row>
    <row r="254" spans="1:8" ht="24" customHeight="1">
      <c r="A254" s="23" t="s">
        <v>28</v>
      </c>
      <c r="B254" s="24" t="s">
        <v>35</v>
      </c>
      <c r="C254" s="24" t="s">
        <v>103</v>
      </c>
      <c r="D254" s="25" t="s">
        <v>96</v>
      </c>
    </row>
    <row r="255" spans="1:8" ht="24" hidden="1" customHeight="1">
      <c r="A255" s="4" t="s">
        <v>36</v>
      </c>
      <c r="B255" s="11"/>
      <c r="C255" s="11"/>
      <c r="D255" s="16"/>
    </row>
    <row r="256" spans="1:8" ht="24" hidden="1" customHeight="1">
      <c r="A256" s="14" t="s">
        <v>37</v>
      </c>
      <c r="B256" s="15"/>
      <c r="C256" s="15"/>
      <c r="D256" s="18"/>
    </row>
    <row r="257" spans="1:8" ht="24" customHeight="1">
      <c r="A257" s="164" t="str">
        <f>A16</f>
        <v>Recepcionista (44h semanais)</v>
      </c>
      <c r="B257" s="165">
        <f>B16*3</f>
        <v>5025.12</v>
      </c>
      <c r="C257" s="165">
        <f>1/60</f>
        <v>1.6666666666666666E-2</v>
      </c>
      <c r="D257" s="167">
        <f>B257*C257</f>
        <v>83.751999999999995</v>
      </c>
    </row>
    <row r="258" spans="1:8" ht="24" hidden="1" customHeight="1">
      <c r="A258" s="1" t="s">
        <v>38</v>
      </c>
      <c r="B258" s="21"/>
      <c r="C258" s="21"/>
      <c r="D258" s="20"/>
    </row>
    <row r="259" spans="1:8" ht="24" hidden="1" customHeight="1">
      <c r="A259" s="7" t="s">
        <v>39</v>
      </c>
      <c r="B259" s="12"/>
      <c r="C259" s="12"/>
      <c r="D259" s="17"/>
    </row>
    <row r="260" spans="1:8" ht="24" hidden="1" customHeight="1" thickBot="1">
      <c r="A260" s="2" t="s">
        <v>40</v>
      </c>
      <c r="B260" s="13"/>
      <c r="C260" s="13"/>
      <c r="D260" s="19"/>
      <c r="H260" s="33"/>
    </row>
    <row r="262" spans="1:8" ht="24" customHeight="1">
      <c r="A262" s="273" t="s">
        <v>83</v>
      </c>
      <c r="B262" s="274"/>
      <c r="C262" s="274"/>
      <c r="D262" s="274"/>
      <c r="E262" s="274"/>
      <c r="F262" s="274"/>
      <c r="G262" s="274"/>
      <c r="H262" s="275"/>
    </row>
    <row r="263" spans="1:8" s="74" customFormat="1" ht="43.5" customHeight="1">
      <c r="A263" s="216" t="s">
        <v>28</v>
      </c>
      <c r="B263" s="26" t="s">
        <v>110</v>
      </c>
      <c r="C263" s="26" t="s">
        <v>111</v>
      </c>
      <c r="D263" s="26" t="s">
        <v>112</v>
      </c>
      <c r="E263" s="26" t="s">
        <v>113</v>
      </c>
      <c r="F263" s="26" t="s">
        <v>114</v>
      </c>
      <c r="G263" s="26" t="s">
        <v>115</v>
      </c>
      <c r="H263" s="217" t="s">
        <v>56</v>
      </c>
    </row>
    <row r="264" spans="1:8" ht="24" hidden="1" customHeight="1">
      <c r="A264" s="207" t="s">
        <v>36</v>
      </c>
      <c r="B264" s="11">
        <f>D188</f>
        <v>-50.251199999999997</v>
      </c>
      <c r="C264" s="11">
        <f>D217</f>
        <v>-6.072000000000001</v>
      </c>
      <c r="D264" s="11">
        <f>D236</f>
        <v>0</v>
      </c>
      <c r="E264" s="11">
        <f t="shared" ref="E264:E269" si="40">D255</f>
        <v>0</v>
      </c>
      <c r="F264" s="11">
        <f t="shared" ref="F264:F266" si="41">E255</f>
        <v>0</v>
      </c>
      <c r="G264" s="11">
        <f t="shared" ref="G264:G266" si="42">F255</f>
        <v>0</v>
      </c>
      <c r="H264" s="211">
        <f>SUM(B264:E264)</f>
        <v>-56.3232</v>
      </c>
    </row>
    <row r="265" spans="1:8" ht="24" hidden="1" customHeight="1">
      <c r="A265" s="208" t="s">
        <v>37</v>
      </c>
      <c r="B265" s="15">
        <f t="shared" ref="B265:B269" si="43">D189</f>
        <v>-50.251199999999997</v>
      </c>
      <c r="C265" s="15">
        <f t="shared" ref="C265:C269" si="44">D218</f>
        <v>0</v>
      </c>
      <c r="D265" s="15">
        <f t="shared" ref="D265:D269" si="45">D237</f>
        <v>0</v>
      </c>
      <c r="E265" s="15">
        <f t="shared" si="40"/>
        <v>0</v>
      </c>
      <c r="F265" s="15">
        <f t="shared" si="41"/>
        <v>0</v>
      </c>
      <c r="G265" s="15">
        <f t="shared" si="42"/>
        <v>0</v>
      </c>
      <c r="H265" s="212">
        <f>SUM(B265:E265)</f>
        <v>-50.251199999999997</v>
      </c>
    </row>
    <row r="266" spans="1:8" ht="24" customHeight="1">
      <c r="A266" s="213" t="str">
        <f>A16</f>
        <v>Recepcionista (44h semanais)</v>
      </c>
      <c r="B266" s="214">
        <f t="shared" si="43"/>
        <v>0</v>
      </c>
      <c r="C266" s="214">
        <f t="shared" si="44"/>
        <v>601.12800000000004</v>
      </c>
      <c r="D266" s="214">
        <f>D230</f>
        <v>106</v>
      </c>
      <c r="E266" s="214">
        <f>D238</f>
        <v>49.35</v>
      </c>
      <c r="F266" s="214">
        <f>D249</f>
        <v>129.39500000000001</v>
      </c>
      <c r="G266" s="214">
        <f>D257</f>
        <v>83.751999999999995</v>
      </c>
      <c r="H266" s="215">
        <f>SUM(B266:G266)</f>
        <v>969.625</v>
      </c>
    </row>
    <row r="267" spans="1:8" ht="24" hidden="1" customHeight="1">
      <c r="A267" s="1" t="s">
        <v>38</v>
      </c>
      <c r="B267" s="21">
        <f t="shared" si="43"/>
        <v>0</v>
      </c>
      <c r="C267" s="21">
        <f t="shared" si="44"/>
        <v>409.86</v>
      </c>
      <c r="D267" s="21">
        <f t="shared" si="45"/>
        <v>0</v>
      </c>
      <c r="E267" s="21">
        <f t="shared" si="40"/>
        <v>0</v>
      </c>
      <c r="F267" s="20">
        <f t="shared" ref="F267:F269" si="46">SUM(B267:E267)</f>
        <v>409.86</v>
      </c>
    </row>
    <row r="268" spans="1:8" ht="24" hidden="1" customHeight="1">
      <c r="A268" s="7" t="s">
        <v>39</v>
      </c>
      <c r="B268" s="12">
        <f t="shared" si="43"/>
        <v>0</v>
      </c>
      <c r="C268" s="12">
        <f t="shared" si="44"/>
        <v>409.86</v>
      </c>
      <c r="D268" s="12">
        <f t="shared" si="45"/>
        <v>0</v>
      </c>
      <c r="E268" s="12">
        <f t="shared" si="40"/>
        <v>0</v>
      </c>
      <c r="F268" s="17">
        <f t="shared" si="46"/>
        <v>409.86</v>
      </c>
    </row>
    <row r="269" spans="1:8" ht="24" hidden="1" customHeight="1" thickBot="1">
      <c r="A269" s="2" t="s">
        <v>40</v>
      </c>
      <c r="B269" s="13">
        <f t="shared" si="43"/>
        <v>0</v>
      </c>
      <c r="C269" s="13">
        <f t="shared" si="44"/>
        <v>601.12800000000004</v>
      </c>
      <c r="D269" s="13">
        <f t="shared" si="45"/>
        <v>0</v>
      </c>
      <c r="E269" s="13">
        <f t="shared" si="40"/>
        <v>0</v>
      </c>
      <c r="F269" s="19">
        <f t="shared" si="46"/>
        <v>601.12800000000004</v>
      </c>
      <c r="H269" s="117"/>
    </row>
    <row r="271" spans="1:8" ht="24" customHeight="1">
      <c r="A271" s="268" t="s">
        <v>57</v>
      </c>
      <c r="B271" s="268"/>
      <c r="C271" s="268"/>
      <c r="D271" s="268"/>
      <c r="E271" s="268"/>
      <c r="F271" s="268"/>
      <c r="G271" s="268"/>
      <c r="H271" s="268"/>
    </row>
    <row r="272" spans="1:8" ht="24" customHeight="1" thickBot="1"/>
    <row r="273" spans="1:8" ht="24" customHeight="1" thickBot="1">
      <c r="A273" s="276" t="s">
        <v>57</v>
      </c>
      <c r="B273" s="277"/>
      <c r="C273" s="277"/>
      <c r="D273" s="277"/>
      <c r="E273" s="278"/>
    </row>
    <row r="274" spans="1:8" ht="24" customHeight="1">
      <c r="A274" s="23" t="s">
        <v>28</v>
      </c>
      <c r="B274" s="24" t="s">
        <v>116</v>
      </c>
      <c r="C274" s="24" t="s">
        <v>117</v>
      </c>
      <c r="D274" s="24" t="s">
        <v>118</v>
      </c>
      <c r="E274" s="25" t="s">
        <v>56</v>
      </c>
    </row>
    <row r="275" spans="1:8" ht="24" hidden="1" customHeight="1">
      <c r="A275" s="4" t="s">
        <v>36</v>
      </c>
      <c r="B275" s="11">
        <f t="shared" ref="B275:B280" ca="1" si="47">E114</f>
        <v>0</v>
      </c>
      <c r="C275" s="11">
        <f t="shared" ref="C275:C280" ca="1" si="48">D156</f>
        <v>0</v>
      </c>
      <c r="D275" s="11">
        <f>H264</f>
        <v>-56.3232</v>
      </c>
      <c r="E275" s="16">
        <f t="shared" ref="E275:E280" ca="1" si="49">SUM(B275:D275)</f>
        <v>0</v>
      </c>
    </row>
    <row r="276" spans="1:8" ht="24" hidden="1" customHeight="1">
      <c r="A276" s="14" t="s">
        <v>37</v>
      </c>
      <c r="B276" s="15">
        <f t="shared" ca="1" si="47"/>
        <v>0</v>
      </c>
      <c r="C276" s="15">
        <f t="shared" ca="1" si="48"/>
        <v>0</v>
      </c>
      <c r="D276" s="15">
        <f>H265</f>
        <v>-50.251199999999997</v>
      </c>
      <c r="E276" s="18">
        <f t="shared" ca="1" si="49"/>
        <v>0</v>
      </c>
    </row>
    <row r="277" spans="1:8" ht="24" customHeight="1">
      <c r="A277" s="184" t="str">
        <f>A16</f>
        <v>Recepcionista (44h semanais)</v>
      </c>
      <c r="B277" s="182">
        <f t="shared" si="47"/>
        <v>325.70222222222219</v>
      </c>
      <c r="C277" s="182">
        <f t="shared" si="48"/>
        <v>736.27313777777783</v>
      </c>
      <c r="D277" s="182">
        <f>H266</f>
        <v>969.625</v>
      </c>
      <c r="E277" s="183">
        <f t="shared" si="49"/>
        <v>2031.6003599999999</v>
      </c>
    </row>
    <row r="278" spans="1:8" ht="24" hidden="1" customHeight="1">
      <c r="A278" s="1" t="s">
        <v>38</v>
      </c>
      <c r="B278" s="21">
        <f t="shared" si="47"/>
        <v>0</v>
      </c>
      <c r="C278" s="21">
        <f t="shared" si="48"/>
        <v>0</v>
      </c>
      <c r="D278" s="21">
        <f t="shared" ref="D278:D280" si="50">F267</f>
        <v>409.86</v>
      </c>
      <c r="E278" s="20">
        <f t="shared" si="49"/>
        <v>409.86</v>
      </c>
    </row>
    <row r="279" spans="1:8" ht="24" hidden="1" customHeight="1">
      <c r="A279" s="7" t="s">
        <v>39</v>
      </c>
      <c r="B279" s="12">
        <f t="shared" si="47"/>
        <v>0</v>
      </c>
      <c r="C279" s="12">
        <f t="shared" si="48"/>
        <v>0</v>
      </c>
      <c r="D279" s="12">
        <f t="shared" si="50"/>
        <v>409.86</v>
      </c>
      <c r="E279" s="17">
        <f t="shared" si="49"/>
        <v>409.86</v>
      </c>
    </row>
    <row r="280" spans="1:8" ht="24" hidden="1" customHeight="1" thickBot="1">
      <c r="A280" s="2" t="s">
        <v>40</v>
      </c>
      <c r="B280" s="13">
        <f t="shared" si="47"/>
        <v>0</v>
      </c>
      <c r="C280" s="13">
        <f t="shared" si="48"/>
        <v>0</v>
      </c>
      <c r="D280" s="13">
        <f t="shared" si="50"/>
        <v>601.12800000000004</v>
      </c>
      <c r="E280" s="19">
        <f t="shared" si="49"/>
        <v>601.12800000000004</v>
      </c>
      <c r="H280" s="117"/>
    </row>
    <row r="282" spans="1:8" ht="24" customHeight="1">
      <c r="A282" s="268" t="s">
        <v>119</v>
      </c>
      <c r="B282" s="268"/>
      <c r="C282" s="268"/>
      <c r="D282" s="268"/>
      <c r="E282" s="268"/>
      <c r="F282" s="268"/>
      <c r="G282" s="268"/>
      <c r="H282" s="268"/>
    </row>
    <row r="283" spans="1:8" ht="53.25" customHeight="1">
      <c r="A283" s="272" t="s">
        <v>120</v>
      </c>
      <c r="B283" s="272"/>
      <c r="C283" s="272"/>
      <c r="D283" s="272"/>
      <c r="E283" s="272"/>
      <c r="F283" s="272"/>
      <c r="G283" s="272"/>
      <c r="H283" s="272"/>
    </row>
    <row r="284" spans="1:8" ht="24" customHeight="1" thickBot="1"/>
    <row r="285" spans="1:8" ht="42.75" customHeight="1" thickBot="1">
      <c r="A285" s="285" t="s">
        <v>121</v>
      </c>
      <c r="B285" s="286"/>
    </row>
    <row r="286" spans="1:8" ht="16.5" thickBot="1">
      <c r="A286" s="47" t="s">
        <v>122</v>
      </c>
      <c r="B286" s="49" t="s">
        <v>30</v>
      </c>
    </row>
    <row r="287" spans="1:8" ht="31.5">
      <c r="A287" s="37" t="s">
        <v>123</v>
      </c>
      <c r="B287" s="87">
        <v>1</v>
      </c>
    </row>
    <row r="288" spans="1:8" ht="31.5">
      <c r="A288" s="125" t="s">
        <v>124</v>
      </c>
      <c r="B288" s="126">
        <f>B287*45%</f>
        <v>0.45</v>
      </c>
    </row>
    <row r="289" spans="1:8" ht="31.5">
      <c r="A289" s="125" t="s">
        <v>125</v>
      </c>
      <c r="B289" s="126">
        <f>B287*55%</f>
        <v>0.55000000000000004</v>
      </c>
    </row>
    <row r="290" spans="1:8" ht="32.25" customHeight="1">
      <c r="A290" s="34" t="s">
        <v>126</v>
      </c>
      <c r="B290" s="88"/>
    </row>
    <row r="291" spans="1:8" ht="30" customHeight="1" thickBot="1">
      <c r="A291" s="35" t="s">
        <v>127</v>
      </c>
      <c r="B291" s="89"/>
    </row>
    <row r="292" spans="1:8" ht="24" customHeight="1" thickBot="1">
      <c r="A292" s="47" t="s">
        <v>79</v>
      </c>
      <c r="B292" s="36">
        <f>SUM(B288:B291)</f>
        <v>1</v>
      </c>
      <c r="H292" s="117"/>
    </row>
    <row r="294" spans="1:8" ht="24" customHeight="1">
      <c r="A294" s="265" t="s">
        <v>128</v>
      </c>
      <c r="B294" s="266"/>
      <c r="C294" s="266"/>
      <c r="D294" s="266"/>
      <c r="E294" s="266"/>
      <c r="F294" s="266"/>
      <c r="G294" s="266"/>
      <c r="H294" s="266"/>
    </row>
    <row r="295" spans="1:8" ht="106.5" customHeight="1">
      <c r="A295" s="272" t="s">
        <v>129</v>
      </c>
      <c r="B295" s="272"/>
      <c r="C295" s="272"/>
      <c r="D295" s="272"/>
      <c r="E295" s="272"/>
      <c r="F295" s="272"/>
      <c r="G295" s="272"/>
      <c r="H295" s="272"/>
    </row>
    <row r="296" spans="1:8" ht="16.5" thickBot="1"/>
    <row r="297" spans="1:8" ht="24" customHeight="1" thickBot="1">
      <c r="A297" s="260" t="s">
        <v>130</v>
      </c>
      <c r="B297" s="261"/>
      <c r="C297" s="261"/>
      <c r="D297" s="262"/>
    </row>
    <row r="298" spans="1:8" ht="30" customHeight="1">
      <c r="A298" s="23" t="s">
        <v>28</v>
      </c>
      <c r="B298" s="24" t="s">
        <v>29</v>
      </c>
      <c r="C298" s="26" t="s">
        <v>60</v>
      </c>
      <c r="D298" s="25" t="s">
        <v>35</v>
      </c>
    </row>
    <row r="299" spans="1:8" ht="24" hidden="1" customHeight="1">
      <c r="A299" s="4" t="s">
        <v>36</v>
      </c>
      <c r="B299" s="11">
        <f ca="1">F74+(E275-D138)</f>
        <v>0</v>
      </c>
      <c r="C299" s="5">
        <v>12</v>
      </c>
      <c r="D299" s="16">
        <f ca="1">B299/C299</f>
        <v>0</v>
      </c>
    </row>
    <row r="300" spans="1:8" ht="24" hidden="1" customHeight="1">
      <c r="A300" s="14" t="s">
        <v>37</v>
      </c>
      <c r="B300" s="15">
        <f ca="1">F75+(E276-D139)</f>
        <v>0</v>
      </c>
      <c r="C300" s="104">
        <f>C299</f>
        <v>12</v>
      </c>
      <c r="D300" s="18">
        <f t="shared" ref="D300:D304" ca="1" si="51">B300/C300</f>
        <v>0</v>
      </c>
    </row>
    <row r="301" spans="1:8" ht="24" customHeight="1">
      <c r="A301" s="181" t="str">
        <f>A16</f>
        <v>Recepcionista (44h semanais)</v>
      </c>
      <c r="B301" s="182">
        <f>F76+(E277-D140)</f>
        <v>3130.4265999999998</v>
      </c>
      <c r="C301" s="185">
        <f>C300</f>
        <v>12</v>
      </c>
      <c r="D301" s="183">
        <f t="shared" si="51"/>
        <v>260.86888333333332</v>
      </c>
    </row>
    <row r="302" spans="1:8" ht="24" hidden="1" customHeight="1">
      <c r="A302" s="1" t="s">
        <v>38</v>
      </c>
      <c r="B302" s="21">
        <f>G77+(E278-D141)</f>
        <v>409.86</v>
      </c>
      <c r="C302" s="169">
        <f>C301</f>
        <v>12</v>
      </c>
      <c r="D302" s="20">
        <f t="shared" si="51"/>
        <v>34.155000000000001</v>
      </c>
    </row>
    <row r="303" spans="1:8" ht="24" hidden="1" customHeight="1">
      <c r="A303" s="7" t="s">
        <v>39</v>
      </c>
      <c r="B303" s="12">
        <f>G78+(E279-D142)</f>
        <v>409.86</v>
      </c>
      <c r="C303" s="8">
        <f>C302</f>
        <v>12</v>
      </c>
      <c r="D303" s="17">
        <f t="shared" si="51"/>
        <v>34.155000000000001</v>
      </c>
    </row>
    <row r="304" spans="1:8" ht="33" hidden="1" customHeight="1" thickBot="1">
      <c r="A304" s="2" t="s">
        <v>40</v>
      </c>
      <c r="B304" s="13">
        <f>G79+(E280-D143)</f>
        <v>601.12800000000004</v>
      </c>
      <c r="C304" s="10">
        <f>C303</f>
        <v>12</v>
      </c>
      <c r="D304" s="19">
        <f t="shared" si="51"/>
        <v>50.094000000000001</v>
      </c>
    </row>
    <row r="305" spans="1:5" ht="15.75"/>
    <row r="306" spans="1:5" ht="25.5" customHeight="1" thickBot="1">
      <c r="A306" s="287" t="s">
        <v>131</v>
      </c>
      <c r="B306" s="288"/>
      <c r="C306" s="288"/>
      <c r="D306" s="289"/>
      <c r="E306" s="39"/>
    </row>
    <row r="307" spans="1:5" ht="28.5" customHeight="1">
      <c r="A307" s="23" t="s">
        <v>28</v>
      </c>
      <c r="B307" s="24" t="s">
        <v>29</v>
      </c>
      <c r="C307" s="38" t="s">
        <v>132</v>
      </c>
      <c r="D307" s="25" t="s">
        <v>35</v>
      </c>
    </row>
    <row r="308" spans="1:5" ht="24" hidden="1" customHeight="1">
      <c r="A308" s="4" t="s">
        <v>36</v>
      </c>
      <c r="B308" s="11">
        <f t="shared" ref="B308:B313" ca="1" si="52">D147</f>
        <v>0</v>
      </c>
      <c r="C308" s="92">
        <v>0.5</v>
      </c>
      <c r="D308" s="16">
        <f ca="1">B308*C308</f>
        <v>0</v>
      </c>
    </row>
    <row r="309" spans="1:5" ht="24" hidden="1" customHeight="1">
      <c r="A309" s="14" t="s">
        <v>37</v>
      </c>
      <c r="B309" s="15">
        <f t="shared" ca="1" si="52"/>
        <v>0</v>
      </c>
      <c r="C309" s="95">
        <v>0.5</v>
      </c>
      <c r="D309" s="18">
        <f t="shared" ref="D309:D313" ca="1" si="53">B309*C309</f>
        <v>0</v>
      </c>
    </row>
    <row r="310" spans="1:5" ht="24" customHeight="1">
      <c r="A310" s="181" t="str">
        <f>A16</f>
        <v>Recepcionista (44h semanais)</v>
      </c>
      <c r="B310" s="182">
        <f t="shared" si="52"/>
        <v>160.05937777777777</v>
      </c>
      <c r="C310" s="186">
        <v>0.4</v>
      </c>
      <c r="D310" s="183">
        <f t="shared" si="53"/>
        <v>64.02375111111111</v>
      </c>
    </row>
    <row r="311" spans="1:5" ht="24" hidden="1" customHeight="1">
      <c r="A311" s="1" t="s">
        <v>38</v>
      </c>
      <c r="B311" s="21">
        <f t="shared" si="52"/>
        <v>0</v>
      </c>
      <c r="C311" s="168">
        <v>0.5</v>
      </c>
      <c r="D311" s="20">
        <f t="shared" si="53"/>
        <v>0</v>
      </c>
    </row>
    <row r="312" spans="1:5" ht="24" hidden="1" customHeight="1">
      <c r="A312" s="7" t="s">
        <v>39</v>
      </c>
      <c r="B312" s="12">
        <f t="shared" si="52"/>
        <v>0</v>
      </c>
      <c r="C312" s="93">
        <v>0.5</v>
      </c>
      <c r="D312" s="17">
        <f t="shared" si="53"/>
        <v>0</v>
      </c>
    </row>
    <row r="313" spans="1:5" ht="24" hidden="1" customHeight="1" thickBot="1">
      <c r="A313" s="2" t="s">
        <v>40</v>
      </c>
      <c r="B313" s="13">
        <f t="shared" si="52"/>
        <v>0</v>
      </c>
      <c r="C313" s="94">
        <v>0.5</v>
      </c>
      <c r="D313" s="19">
        <f t="shared" si="53"/>
        <v>0</v>
      </c>
    </row>
    <row r="315" spans="1:5" ht="24" customHeight="1" thickBot="1">
      <c r="A315" s="260" t="s">
        <v>133</v>
      </c>
      <c r="B315" s="261"/>
      <c r="C315" s="261"/>
      <c r="D315" s="262"/>
    </row>
    <row r="316" spans="1:5" ht="24" customHeight="1">
      <c r="A316" s="23" t="s">
        <v>28</v>
      </c>
      <c r="B316" s="24" t="s">
        <v>29</v>
      </c>
      <c r="C316" s="24" t="s">
        <v>30</v>
      </c>
      <c r="D316" s="25" t="s">
        <v>35</v>
      </c>
    </row>
    <row r="317" spans="1:5" ht="24" hidden="1" customHeight="1">
      <c r="A317" s="4" t="s">
        <v>36</v>
      </c>
      <c r="B317" s="11">
        <f ca="1">D299+D308</f>
        <v>0</v>
      </c>
      <c r="C317" s="100">
        <f>$B$288</f>
        <v>0.45</v>
      </c>
      <c r="D317" s="16">
        <f ca="1">B317*C317</f>
        <v>0</v>
      </c>
    </row>
    <row r="318" spans="1:5" ht="24" hidden="1" customHeight="1">
      <c r="A318" s="14" t="s">
        <v>37</v>
      </c>
      <c r="B318" s="15">
        <f t="shared" ref="B318:B322" ca="1" si="54">D300+D309</f>
        <v>0</v>
      </c>
      <c r="C318" s="103">
        <f t="shared" ref="C318:C322" si="55">$B$288</f>
        <v>0.45</v>
      </c>
      <c r="D318" s="18">
        <f t="shared" ref="D318:D322" ca="1" si="56">B318*C318</f>
        <v>0</v>
      </c>
    </row>
    <row r="319" spans="1:5" ht="24" customHeight="1">
      <c r="A319" s="181" t="str">
        <f>A16</f>
        <v>Recepcionista (44h semanais)</v>
      </c>
      <c r="B319" s="182">
        <f t="shared" si="54"/>
        <v>324.89263444444441</v>
      </c>
      <c r="C319" s="187">
        <f t="shared" si="55"/>
        <v>0.45</v>
      </c>
      <c r="D319" s="183">
        <f t="shared" si="56"/>
        <v>146.2016855</v>
      </c>
    </row>
    <row r="320" spans="1:5" ht="24" hidden="1" customHeight="1">
      <c r="A320" s="1" t="s">
        <v>38</v>
      </c>
      <c r="B320" s="21">
        <f t="shared" si="54"/>
        <v>34.155000000000001</v>
      </c>
      <c r="C320" s="172">
        <f t="shared" si="55"/>
        <v>0.45</v>
      </c>
      <c r="D320" s="20">
        <f t="shared" si="56"/>
        <v>15.369750000000002</v>
      </c>
    </row>
    <row r="321" spans="1:8" ht="24" hidden="1" customHeight="1">
      <c r="A321" s="7" t="s">
        <v>39</v>
      </c>
      <c r="B321" s="12">
        <f t="shared" si="54"/>
        <v>34.155000000000001</v>
      </c>
      <c r="C321" s="98">
        <f t="shared" si="55"/>
        <v>0.45</v>
      </c>
      <c r="D321" s="17">
        <f t="shared" si="56"/>
        <v>15.369750000000002</v>
      </c>
    </row>
    <row r="322" spans="1:8" ht="24" hidden="1" customHeight="1" thickBot="1">
      <c r="A322" s="2" t="s">
        <v>40</v>
      </c>
      <c r="B322" s="13">
        <f t="shared" si="54"/>
        <v>50.094000000000001</v>
      </c>
      <c r="C322" s="99">
        <f t="shared" si="55"/>
        <v>0.45</v>
      </c>
      <c r="D322" s="19">
        <f t="shared" si="56"/>
        <v>22.542300000000001</v>
      </c>
      <c r="H322" s="117"/>
    </row>
    <row r="324" spans="1:8" ht="24" customHeight="1">
      <c r="A324" s="265" t="s">
        <v>134</v>
      </c>
      <c r="B324" s="266"/>
      <c r="C324" s="266"/>
      <c r="D324" s="266"/>
      <c r="E324" s="266"/>
      <c r="F324" s="266"/>
      <c r="G324" s="266"/>
      <c r="H324" s="266"/>
    </row>
    <row r="325" spans="1:8" ht="101.25" customHeight="1">
      <c r="A325" s="272" t="s">
        <v>135</v>
      </c>
      <c r="B325" s="272"/>
      <c r="C325" s="272"/>
      <c r="D325" s="272"/>
      <c r="E325" s="272"/>
      <c r="F325" s="272"/>
      <c r="G325" s="272"/>
      <c r="H325" s="272"/>
    </row>
    <row r="326" spans="1:8" ht="16.5" thickBot="1"/>
    <row r="327" spans="1:8" ht="24" customHeight="1" thickBot="1">
      <c r="A327" s="260" t="s">
        <v>136</v>
      </c>
      <c r="B327" s="261"/>
      <c r="C327" s="261"/>
      <c r="D327" s="262"/>
    </row>
    <row r="328" spans="1:8" ht="33" customHeight="1">
      <c r="A328" s="23" t="s">
        <v>28</v>
      </c>
      <c r="B328" s="24" t="s">
        <v>29</v>
      </c>
      <c r="C328" s="26" t="s">
        <v>60</v>
      </c>
      <c r="D328" s="25" t="s">
        <v>35</v>
      </c>
    </row>
    <row r="329" spans="1:8" ht="24" hidden="1" customHeight="1">
      <c r="A329" s="4" t="s">
        <v>36</v>
      </c>
      <c r="B329" s="11">
        <f ca="1">F74+E275</f>
        <v>0</v>
      </c>
      <c r="C329" s="5">
        <v>12</v>
      </c>
      <c r="D329" s="16">
        <f ca="1">B329/C329</f>
        <v>0</v>
      </c>
    </row>
    <row r="330" spans="1:8" ht="24" hidden="1" customHeight="1">
      <c r="A330" s="14" t="s">
        <v>37</v>
      </c>
      <c r="B330" s="15">
        <f ca="1">F75+E276</f>
        <v>0</v>
      </c>
      <c r="C330" s="104">
        <v>12</v>
      </c>
      <c r="D330" s="18">
        <f t="shared" ref="D330:D334" ca="1" si="57">B330/C330</f>
        <v>0</v>
      </c>
    </row>
    <row r="331" spans="1:8" ht="24" customHeight="1">
      <c r="A331" s="181" t="str">
        <f>A16</f>
        <v>Recepcionista (44h semanais)</v>
      </c>
      <c r="B331" s="182">
        <f>F76+E277</f>
        <v>3706.6403599999999</v>
      </c>
      <c r="C331" s="185">
        <v>12</v>
      </c>
      <c r="D331" s="183">
        <f t="shared" si="57"/>
        <v>308.88669666666664</v>
      </c>
    </row>
    <row r="332" spans="1:8" ht="24" hidden="1" customHeight="1">
      <c r="A332" s="1" t="s">
        <v>38</v>
      </c>
      <c r="B332" s="21">
        <f>G77+E278</f>
        <v>409.86</v>
      </c>
      <c r="C332" s="169">
        <v>12</v>
      </c>
      <c r="D332" s="20">
        <f t="shared" si="57"/>
        <v>34.155000000000001</v>
      </c>
    </row>
    <row r="333" spans="1:8" ht="24" hidden="1" customHeight="1">
      <c r="A333" s="7" t="s">
        <v>39</v>
      </c>
      <c r="B333" s="12">
        <f>G78+E279</f>
        <v>409.86</v>
      </c>
      <c r="C333" s="8">
        <v>12</v>
      </c>
      <c r="D333" s="17">
        <f t="shared" si="57"/>
        <v>34.155000000000001</v>
      </c>
    </row>
    <row r="334" spans="1:8" ht="36.75" hidden="1" customHeight="1" thickBot="1">
      <c r="A334" s="2" t="s">
        <v>40</v>
      </c>
      <c r="B334" s="13">
        <f>G79+E280</f>
        <v>601.12800000000004</v>
      </c>
      <c r="C334" s="10">
        <v>12</v>
      </c>
      <c r="D334" s="19">
        <f t="shared" si="57"/>
        <v>50.094000000000001</v>
      </c>
    </row>
    <row r="335" spans="1:8" ht="15.75"/>
    <row r="336" spans="1:8" ht="31.5" customHeight="1" thickBot="1">
      <c r="A336" s="287" t="s">
        <v>137</v>
      </c>
      <c r="B336" s="288"/>
      <c r="C336" s="288"/>
      <c r="D336" s="289"/>
    </row>
    <row r="337" spans="1:8" ht="34.5" customHeight="1">
      <c r="A337" s="23" t="s">
        <v>28</v>
      </c>
      <c r="B337" s="24" t="s">
        <v>29</v>
      </c>
      <c r="C337" s="38" t="s">
        <v>132</v>
      </c>
      <c r="D337" s="25" t="s">
        <v>35</v>
      </c>
    </row>
    <row r="338" spans="1:8" ht="24" hidden="1" customHeight="1">
      <c r="A338" s="4" t="s">
        <v>36</v>
      </c>
      <c r="B338" s="11">
        <f t="shared" ref="B338:B343" ca="1" si="58">D147</f>
        <v>0</v>
      </c>
      <c r="C338" s="92">
        <v>0.5</v>
      </c>
      <c r="D338" s="16">
        <f ca="1">B338*C338</f>
        <v>0</v>
      </c>
    </row>
    <row r="339" spans="1:8" ht="24" hidden="1" customHeight="1">
      <c r="A339" s="14" t="s">
        <v>37</v>
      </c>
      <c r="B339" s="15">
        <f t="shared" ca="1" si="58"/>
        <v>0</v>
      </c>
      <c r="C339" s="95">
        <v>0.5</v>
      </c>
      <c r="D339" s="18">
        <f t="shared" ref="D339:D343" ca="1" si="59">B339*C339</f>
        <v>0</v>
      </c>
    </row>
    <row r="340" spans="1:8" ht="24" customHeight="1">
      <c r="A340" s="181" t="str">
        <f>A16</f>
        <v>Recepcionista (44h semanais)</v>
      </c>
      <c r="B340" s="182">
        <f t="shared" si="58"/>
        <v>160.05937777777777</v>
      </c>
      <c r="C340" s="186">
        <v>0.4</v>
      </c>
      <c r="D340" s="183">
        <f t="shared" si="59"/>
        <v>64.02375111111111</v>
      </c>
    </row>
    <row r="341" spans="1:8" ht="24" hidden="1" customHeight="1">
      <c r="A341" s="1" t="s">
        <v>38</v>
      </c>
      <c r="B341" s="21">
        <f t="shared" si="58"/>
        <v>0</v>
      </c>
      <c r="C341" s="168">
        <v>0.5</v>
      </c>
      <c r="D341" s="20">
        <f t="shared" si="59"/>
        <v>0</v>
      </c>
    </row>
    <row r="342" spans="1:8" ht="24" hidden="1" customHeight="1">
      <c r="A342" s="7" t="s">
        <v>39</v>
      </c>
      <c r="B342" s="12">
        <f t="shared" si="58"/>
        <v>0</v>
      </c>
      <c r="C342" s="93">
        <v>0.5</v>
      </c>
      <c r="D342" s="17">
        <f t="shared" si="59"/>
        <v>0</v>
      </c>
    </row>
    <row r="343" spans="1:8" ht="24" hidden="1" customHeight="1" thickBot="1">
      <c r="A343" s="2" t="s">
        <v>40</v>
      </c>
      <c r="B343" s="13">
        <f t="shared" si="58"/>
        <v>0</v>
      </c>
      <c r="C343" s="94">
        <v>0.5</v>
      </c>
      <c r="D343" s="19">
        <f t="shared" si="59"/>
        <v>0</v>
      </c>
    </row>
    <row r="345" spans="1:8" ht="24" customHeight="1" thickBot="1">
      <c r="A345" s="260" t="s">
        <v>138</v>
      </c>
      <c r="B345" s="261"/>
      <c r="C345" s="261"/>
      <c r="D345" s="262"/>
    </row>
    <row r="346" spans="1:8" ht="24" customHeight="1">
      <c r="A346" s="23" t="s">
        <v>28</v>
      </c>
      <c r="B346" s="24" t="s">
        <v>29</v>
      </c>
      <c r="C346" s="24" t="s">
        <v>30</v>
      </c>
      <c r="D346" s="25" t="s">
        <v>35</v>
      </c>
    </row>
    <row r="347" spans="1:8" ht="24" hidden="1" customHeight="1">
      <c r="A347" s="4" t="s">
        <v>36</v>
      </c>
      <c r="B347" s="11">
        <f ca="1">D329+D338</f>
        <v>0</v>
      </c>
      <c r="C347" s="100">
        <f>$B$289</f>
        <v>0.55000000000000004</v>
      </c>
      <c r="D347" s="16">
        <f ca="1">B347*C347</f>
        <v>0</v>
      </c>
    </row>
    <row r="348" spans="1:8" ht="24" hidden="1" customHeight="1">
      <c r="A348" s="7" t="s">
        <v>37</v>
      </c>
      <c r="B348" s="12">
        <f t="shared" ref="B348:B352" ca="1" si="60">D330+D339</f>
        <v>0</v>
      </c>
      <c r="C348" s="98">
        <f t="shared" ref="C348:C352" si="61">$B$289</f>
        <v>0.55000000000000004</v>
      </c>
      <c r="D348" s="17">
        <f t="shared" ref="D348:D352" ca="1" si="62">B348*C348</f>
        <v>0</v>
      </c>
    </row>
    <row r="349" spans="1:8" ht="24" customHeight="1">
      <c r="A349" s="2" t="str">
        <f>A16</f>
        <v>Recepcionista (44h semanais)</v>
      </c>
      <c r="B349" s="13">
        <f t="shared" si="60"/>
        <v>372.91044777777773</v>
      </c>
      <c r="C349" s="99">
        <f t="shared" si="61"/>
        <v>0.55000000000000004</v>
      </c>
      <c r="D349" s="19">
        <f t="shared" si="62"/>
        <v>205.10074627777777</v>
      </c>
    </row>
    <row r="350" spans="1:8" ht="24" hidden="1" customHeight="1">
      <c r="A350" s="4" t="s">
        <v>38</v>
      </c>
      <c r="B350" s="11">
        <f t="shared" si="60"/>
        <v>34.155000000000001</v>
      </c>
      <c r="C350" s="100">
        <f t="shared" si="61"/>
        <v>0.55000000000000004</v>
      </c>
      <c r="D350" s="16">
        <f t="shared" si="62"/>
        <v>18.785250000000001</v>
      </c>
    </row>
    <row r="351" spans="1:8" ht="24" hidden="1" customHeight="1">
      <c r="A351" s="7" t="s">
        <v>39</v>
      </c>
      <c r="B351" s="12">
        <f t="shared" si="60"/>
        <v>34.155000000000001</v>
      </c>
      <c r="C351" s="98">
        <f t="shared" si="61"/>
        <v>0.55000000000000004</v>
      </c>
      <c r="D351" s="17">
        <f t="shared" si="62"/>
        <v>18.785250000000001</v>
      </c>
    </row>
    <row r="352" spans="1:8" ht="24" hidden="1" customHeight="1" thickBot="1">
      <c r="A352" s="2" t="s">
        <v>40</v>
      </c>
      <c r="B352" s="13">
        <f t="shared" si="60"/>
        <v>50.094000000000001</v>
      </c>
      <c r="C352" s="99">
        <f t="shared" si="61"/>
        <v>0.55000000000000004</v>
      </c>
      <c r="D352" s="19">
        <f t="shared" si="62"/>
        <v>27.551700000000004</v>
      </c>
      <c r="H352" s="117"/>
    </row>
    <row r="354" spans="1:8" ht="24" customHeight="1">
      <c r="A354" s="265" t="s">
        <v>139</v>
      </c>
      <c r="B354" s="266"/>
      <c r="C354" s="266"/>
      <c r="D354" s="266"/>
      <c r="E354" s="266"/>
      <c r="F354" s="266"/>
      <c r="G354" s="266"/>
      <c r="H354" s="266"/>
    </row>
    <row r="355" spans="1:8" ht="75" customHeight="1">
      <c r="A355" s="290" t="s">
        <v>140</v>
      </c>
      <c r="B355" s="290"/>
      <c r="C355" s="290"/>
      <c r="D355" s="290"/>
      <c r="E355" s="290"/>
      <c r="F355" s="290"/>
      <c r="G355" s="290"/>
      <c r="H355" s="290"/>
    </row>
    <row r="356" spans="1:8" ht="20.25" customHeight="1" thickBot="1"/>
    <row r="357" spans="1:8" ht="24" customHeight="1" thickBot="1">
      <c r="A357" s="276" t="s">
        <v>141</v>
      </c>
      <c r="B357" s="277"/>
      <c r="C357" s="277"/>
      <c r="D357" s="277"/>
      <c r="E357" s="278"/>
    </row>
    <row r="358" spans="1:8" ht="46.5" customHeight="1">
      <c r="A358" s="23" t="s">
        <v>28</v>
      </c>
      <c r="B358" s="26" t="s">
        <v>142</v>
      </c>
      <c r="C358" s="26" t="s">
        <v>143</v>
      </c>
      <c r="D358" s="26" t="s">
        <v>144</v>
      </c>
      <c r="E358" s="25" t="s">
        <v>35</v>
      </c>
    </row>
    <row r="359" spans="1:8" ht="24" hidden="1" customHeight="1">
      <c r="A359" s="4" t="s">
        <v>36</v>
      </c>
      <c r="B359" s="45">
        <f t="shared" ref="B359:B364" ca="1" si="63">-D87</f>
        <v>0</v>
      </c>
      <c r="C359" s="45">
        <f t="shared" ref="C359:C364" ca="1" si="64">-D96</f>
        <v>0</v>
      </c>
      <c r="D359" s="45">
        <f t="shared" ref="D359:D364" ca="1" si="65">-E105</f>
        <v>0</v>
      </c>
      <c r="E359" s="46">
        <f t="shared" ref="E359:E364" ca="1" si="66">SUM(B359:D359)</f>
        <v>0</v>
      </c>
    </row>
    <row r="360" spans="1:8" ht="24" hidden="1" customHeight="1">
      <c r="A360" s="14" t="s">
        <v>37</v>
      </c>
      <c r="B360" s="111">
        <f t="shared" ca="1" si="63"/>
        <v>0</v>
      </c>
      <c r="C360" s="111">
        <f t="shared" ca="1" si="64"/>
        <v>0</v>
      </c>
      <c r="D360" s="111">
        <f t="shared" ca="1" si="65"/>
        <v>0</v>
      </c>
      <c r="E360" s="112">
        <f t="shared" ca="1" si="66"/>
        <v>0</v>
      </c>
    </row>
    <row r="361" spans="1:8" ht="24" customHeight="1">
      <c r="A361" s="181" t="str">
        <f>A16</f>
        <v>Recepcionista (44h semanais)</v>
      </c>
      <c r="B361" s="188">
        <f t="shared" si="63"/>
        <v>-139.58666666666664</v>
      </c>
      <c r="C361" s="188">
        <f t="shared" si="64"/>
        <v>-139.58666666666664</v>
      </c>
      <c r="D361" s="188">
        <f t="shared" si="65"/>
        <v>-46.528888888888879</v>
      </c>
      <c r="E361" s="189">
        <f t="shared" si="66"/>
        <v>-325.70222222222219</v>
      </c>
    </row>
    <row r="362" spans="1:8" ht="24" hidden="1" customHeight="1">
      <c r="A362" s="1" t="s">
        <v>38</v>
      </c>
      <c r="B362" s="190">
        <f t="shared" si="63"/>
        <v>0</v>
      </c>
      <c r="C362" s="190">
        <f t="shared" si="64"/>
        <v>0</v>
      </c>
      <c r="D362" s="190">
        <f t="shared" si="65"/>
        <v>0</v>
      </c>
      <c r="E362" s="191">
        <f t="shared" si="66"/>
        <v>0</v>
      </c>
    </row>
    <row r="363" spans="1:8" ht="24" hidden="1" customHeight="1">
      <c r="A363" s="7" t="s">
        <v>39</v>
      </c>
      <c r="B363" s="41">
        <f t="shared" si="63"/>
        <v>0</v>
      </c>
      <c r="C363" s="41">
        <f t="shared" si="64"/>
        <v>0</v>
      </c>
      <c r="D363" s="41">
        <f t="shared" si="65"/>
        <v>0</v>
      </c>
      <c r="E363" s="42">
        <f t="shared" si="66"/>
        <v>0</v>
      </c>
    </row>
    <row r="364" spans="1:8" ht="24" hidden="1" customHeight="1" thickBot="1">
      <c r="A364" s="2" t="s">
        <v>40</v>
      </c>
      <c r="B364" s="43">
        <f t="shared" si="63"/>
        <v>0</v>
      </c>
      <c r="C364" s="43">
        <f t="shared" si="64"/>
        <v>0</v>
      </c>
      <c r="D364" s="43">
        <f t="shared" si="65"/>
        <v>0</v>
      </c>
      <c r="E364" s="44">
        <f t="shared" si="66"/>
        <v>0</v>
      </c>
    </row>
    <row r="366" spans="1:8" ht="24" customHeight="1" thickBot="1">
      <c r="A366" s="260" t="s">
        <v>145</v>
      </c>
      <c r="B366" s="261"/>
      <c r="C366" s="261"/>
      <c r="D366" s="262"/>
    </row>
    <row r="367" spans="1:8" ht="24" customHeight="1">
      <c r="A367" s="23" t="s">
        <v>28</v>
      </c>
      <c r="B367" s="24" t="s">
        <v>43</v>
      </c>
      <c r="C367" s="24" t="s">
        <v>30</v>
      </c>
      <c r="D367" s="25" t="s">
        <v>35</v>
      </c>
    </row>
    <row r="368" spans="1:8" ht="24" hidden="1" customHeight="1">
      <c r="A368" s="4" t="s">
        <v>36</v>
      </c>
      <c r="B368" s="45">
        <f t="shared" ref="B368:B373" ca="1" si="67">E359</f>
        <v>0</v>
      </c>
      <c r="C368" s="100">
        <f>$B$290</f>
        <v>0</v>
      </c>
      <c r="D368" s="46">
        <f ca="1">B368*C368</f>
        <v>0</v>
      </c>
    </row>
    <row r="369" spans="1:8" ht="24" hidden="1" customHeight="1">
      <c r="A369" s="7" t="s">
        <v>37</v>
      </c>
      <c r="B369" s="41">
        <f t="shared" ca="1" si="67"/>
        <v>0</v>
      </c>
      <c r="C369" s="98">
        <f t="shared" ref="C369:C373" si="68">$B$290</f>
        <v>0</v>
      </c>
      <c r="D369" s="42">
        <f t="shared" ref="D369:D373" ca="1" si="69">B369*C369</f>
        <v>0</v>
      </c>
    </row>
    <row r="370" spans="1:8" ht="24" customHeight="1">
      <c r="A370" s="2" t="str">
        <f>A16</f>
        <v>Recepcionista (44h semanais)</v>
      </c>
      <c r="B370" s="43">
        <f t="shared" si="67"/>
        <v>-325.70222222222219</v>
      </c>
      <c r="C370" s="99">
        <f t="shared" si="68"/>
        <v>0</v>
      </c>
      <c r="D370" s="44">
        <f t="shared" si="69"/>
        <v>0</v>
      </c>
    </row>
    <row r="371" spans="1:8" ht="24" hidden="1" customHeight="1">
      <c r="A371" s="4" t="s">
        <v>38</v>
      </c>
      <c r="B371" s="45">
        <f t="shared" si="67"/>
        <v>0</v>
      </c>
      <c r="C371" s="100">
        <f t="shared" si="68"/>
        <v>0</v>
      </c>
      <c r="D371" s="46">
        <f t="shared" si="69"/>
        <v>0</v>
      </c>
    </row>
    <row r="372" spans="1:8" ht="24" hidden="1" customHeight="1">
      <c r="A372" s="7" t="s">
        <v>39</v>
      </c>
      <c r="B372" s="41">
        <f t="shared" si="67"/>
        <v>0</v>
      </c>
      <c r="C372" s="98">
        <f t="shared" si="68"/>
        <v>0</v>
      </c>
      <c r="D372" s="42">
        <f t="shared" si="69"/>
        <v>0</v>
      </c>
    </row>
    <row r="373" spans="1:8" ht="24" hidden="1" customHeight="1" thickBot="1">
      <c r="A373" s="2" t="s">
        <v>40</v>
      </c>
      <c r="B373" s="43">
        <f t="shared" si="67"/>
        <v>0</v>
      </c>
      <c r="C373" s="99">
        <f t="shared" si="68"/>
        <v>0</v>
      </c>
      <c r="D373" s="44">
        <f t="shared" si="69"/>
        <v>0</v>
      </c>
      <c r="H373" s="117"/>
    </row>
    <row r="375" spans="1:8" ht="24" customHeight="1">
      <c r="A375" s="268" t="s">
        <v>119</v>
      </c>
      <c r="B375" s="268"/>
      <c r="C375" s="268"/>
      <c r="D375" s="268"/>
      <c r="E375" s="268"/>
      <c r="F375" s="268"/>
      <c r="G375" s="268"/>
      <c r="H375" s="268"/>
    </row>
    <row r="376" spans="1:8" ht="24" customHeight="1" thickBot="1"/>
    <row r="377" spans="1:8" ht="24" customHeight="1" thickBot="1">
      <c r="A377" s="276" t="s">
        <v>119</v>
      </c>
      <c r="B377" s="277"/>
      <c r="C377" s="277"/>
      <c r="D377" s="277"/>
      <c r="E377" s="278"/>
    </row>
    <row r="378" spans="1:8" ht="24" customHeight="1">
      <c r="A378" s="23" t="s">
        <v>28</v>
      </c>
      <c r="B378" s="24" t="s">
        <v>146</v>
      </c>
      <c r="C378" s="24" t="s">
        <v>147</v>
      </c>
      <c r="D378" s="24" t="s">
        <v>148</v>
      </c>
      <c r="E378" s="25" t="s">
        <v>56</v>
      </c>
    </row>
    <row r="379" spans="1:8" ht="24" hidden="1" customHeight="1">
      <c r="A379" s="4" t="s">
        <v>36</v>
      </c>
      <c r="B379" s="11">
        <f t="shared" ref="B379:B384" ca="1" si="70">D317</f>
        <v>0</v>
      </c>
      <c r="C379" s="11">
        <f t="shared" ref="C379:C384" ca="1" si="71">D347</f>
        <v>0</v>
      </c>
      <c r="D379" s="45">
        <f ca="1">D368</f>
        <v>0</v>
      </c>
      <c r="E379" s="16">
        <f t="shared" ref="E379:E384" ca="1" si="72">SUM(B379:D379)</f>
        <v>0</v>
      </c>
    </row>
    <row r="380" spans="1:8" ht="24" hidden="1" customHeight="1">
      <c r="A380" s="14" t="s">
        <v>37</v>
      </c>
      <c r="B380" s="15">
        <f t="shared" ca="1" si="70"/>
        <v>0</v>
      </c>
      <c r="C380" s="15">
        <f t="shared" ca="1" si="71"/>
        <v>0</v>
      </c>
      <c r="D380" s="111">
        <f t="shared" ref="D380:D384" ca="1" si="73">D369</f>
        <v>0</v>
      </c>
      <c r="E380" s="18">
        <f t="shared" ca="1" si="72"/>
        <v>0</v>
      </c>
    </row>
    <row r="381" spans="1:8" ht="24" customHeight="1">
      <c r="A381" s="181" t="str">
        <f>A16</f>
        <v>Recepcionista (44h semanais)</v>
      </c>
      <c r="B381" s="182">
        <f t="shared" si="70"/>
        <v>146.2016855</v>
      </c>
      <c r="C381" s="182">
        <f t="shared" si="71"/>
        <v>205.10074627777777</v>
      </c>
      <c r="D381" s="188">
        <f t="shared" si="73"/>
        <v>0</v>
      </c>
      <c r="E381" s="183">
        <f t="shared" si="72"/>
        <v>351.30243177777777</v>
      </c>
    </row>
    <row r="382" spans="1:8" ht="24" hidden="1" customHeight="1">
      <c r="A382" s="1" t="s">
        <v>38</v>
      </c>
      <c r="B382" s="21">
        <f t="shared" si="70"/>
        <v>15.369750000000002</v>
      </c>
      <c r="C382" s="21">
        <f t="shared" si="71"/>
        <v>18.785250000000001</v>
      </c>
      <c r="D382" s="190">
        <f t="shared" si="73"/>
        <v>0</v>
      </c>
      <c r="E382" s="20">
        <f t="shared" si="72"/>
        <v>34.155000000000001</v>
      </c>
    </row>
    <row r="383" spans="1:8" ht="24" hidden="1" customHeight="1">
      <c r="A383" s="7" t="s">
        <v>39</v>
      </c>
      <c r="B383" s="12">
        <f t="shared" si="70"/>
        <v>15.369750000000002</v>
      </c>
      <c r="C383" s="12">
        <f t="shared" si="71"/>
        <v>18.785250000000001</v>
      </c>
      <c r="D383" s="41">
        <f t="shared" si="73"/>
        <v>0</v>
      </c>
      <c r="E383" s="17">
        <f t="shared" si="72"/>
        <v>34.155000000000001</v>
      </c>
    </row>
    <row r="384" spans="1:8" ht="24" hidden="1" customHeight="1" thickBot="1">
      <c r="A384" s="2" t="s">
        <v>40</v>
      </c>
      <c r="B384" s="13">
        <f t="shared" si="70"/>
        <v>22.542300000000001</v>
      </c>
      <c r="C384" s="13">
        <f t="shared" si="71"/>
        <v>27.551700000000004</v>
      </c>
      <c r="D384" s="43">
        <f t="shared" si="73"/>
        <v>0</v>
      </c>
      <c r="E384" s="19">
        <f t="shared" si="72"/>
        <v>50.094000000000008</v>
      </c>
      <c r="H384" s="117"/>
    </row>
    <row r="386" spans="1:8" ht="24" customHeight="1">
      <c r="A386" s="268" t="s">
        <v>149</v>
      </c>
      <c r="B386" s="268"/>
      <c r="C386" s="268"/>
      <c r="D386" s="268"/>
      <c r="E386" s="268"/>
      <c r="F386" s="268"/>
      <c r="G386" s="268"/>
      <c r="H386" s="268"/>
    </row>
    <row r="387" spans="1:8" ht="144" customHeight="1">
      <c r="A387" s="272" t="s">
        <v>150</v>
      </c>
      <c r="B387" s="272"/>
      <c r="C387" s="272"/>
      <c r="D387" s="272"/>
      <c r="E387" s="272"/>
      <c r="F387" s="272"/>
      <c r="G387" s="272"/>
      <c r="H387" s="272"/>
    </row>
    <row r="388" spans="1:8" ht="24" customHeight="1" thickBot="1"/>
    <row r="389" spans="1:8" ht="24" customHeight="1" thickBot="1">
      <c r="A389" s="287" t="s">
        <v>151</v>
      </c>
      <c r="B389" s="288"/>
      <c r="C389" s="288"/>
      <c r="D389" s="288"/>
      <c r="E389" s="288"/>
      <c r="F389" s="288"/>
      <c r="G389" s="289"/>
    </row>
    <row r="390" spans="1:8" ht="16.5" thickBot="1">
      <c r="A390" s="287" t="s">
        <v>152</v>
      </c>
      <c r="B390" s="288"/>
      <c r="C390" s="288"/>
      <c r="D390" s="288"/>
      <c r="E390" s="288"/>
      <c r="F390" s="288"/>
      <c r="G390" s="289"/>
    </row>
    <row r="391" spans="1:8" ht="24" customHeight="1" thickBot="1">
      <c r="A391" s="303" t="s">
        <v>28</v>
      </c>
      <c r="B391" s="303" t="s">
        <v>153</v>
      </c>
      <c r="C391" s="303" t="s">
        <v>154</v>
      </c>
      <c r="D391" s="118" t="s">
        <v>155</v>
      </c>
      <c r="E391" s="119"/>
      <c r="F391" s="118" t="s">
        <v>156</v>
      </c>
      <c r="G391" s="119"/>
    </row>
    <row r="392" spans="1:8" ht="31.5" customHeight="1" thickBot="1">
      <c r="A392" s="304"/>
      <c r="B392" s="304"/>
      <c r="C392" s="304"/>
      <c r="D392" s="75" t="s">
        <v>157</v>
      </c>
      <c r="E392" s="75" t="s">
        <v>158</v>
      </c>
      <c r="F392" s="75" t="s">
        <v>157</v>
      </c>
      <c r="G392" s="75" t="s">
        <v>158</v>
      </c>
    </row>
    <row r="393" spans="1:8" ht="24" customHeight="1">
      <c r="A393" s="54" t="s">
        <v>159</v>
      </c>
      <c r="B393" s="242">
        <v>1</v>
      </c>
      <c r="C393" s="56">
        <v>30</v>
      </c>
      <c r="D393" s="57">
        <v>0.5</v>
      </c>
      <c r="E393" s="58">
        <f t="shared" ref="E393:E404" si="74">(B393*C393)*D393</f>
        <v>15</v>
      </c>
      <c r="F393" s="59">
        <f>(252/365)</f>
        <v>0.69041095890410964</v>
      </c>
      <c r="G393" s="58">
        <f t="shared" ref="G393:G404" si="75">(B393*C393)*F393</f>
        <v>20.712328767123289</v>
      </c>
    </row>
    <row r="394" spans="1:8" ht="24" customHeight="1">
      <c r="A394" s="34" t="s">
        <v>160</v>
      </c>
      <c r="B394" s="243">
        <v>2</v>
      </c>
      <c r="C394" s="61">
        <v>1</v>
      </c>
      <c r="D394" s="62">
        <v>1</v>
      </c>
      <c r="E394" s="63">
        <f t="shared" si="74"/>
        <v>2</v>
      </c>
      <c r="F394" s="64">
        <v>1</v>
      </c>
      <c r="G394" s="63">
        <f t="shared" si="75"/>
        <v>2</v>
      </c>
    </row>
    <row r="395" spans="1:8" ht="24" customHeight="1">
      <c r="A395" s="34" t="s">
        <v>161</v>
      </c>
      <c r="B395" s="243">
        <v>9.2200000000000004E-2</v>
      </c>
      <c r="C395" s="61">
        <v>15</v>
      </c>
      <c r="D395" s="62">
        <v>0.5</v>
      </c>
      <c r="E395" s="63">
        <f t="shared" si="74"/>
        <v>0.6915</v>
      </c>
      <c r="F395" s="64">
        <f>(252/365)</f>
        <v>0.69041095890410964</v>
      </c>
      <c r="G395" s="63">
        <f t="shared" si="75"/>
        <v>0.95483835616438362</v>
      </c>
    </row>
    <row r="396" spans="1:8" ht="24" customHeight="1">
      <c r="A396" s="34" t="s">
        <v>162</v>
      </c>
      <c r="B396" s="243">
        <v>1.5172000000000001</v>
      </c>
      <c r="C396" s="61">
        <v>5</v>
      </c>
      <c r="D396" s="62">
        <v>0.5</v>
      </c>
      <c r="E396" s="63">
        <f t="shared" si="74"/>
        <v>3.7930000000000001</v>
      </c>
      <c r="F396" s="64">
        <f>(252/365)</f>
        <v>0.69041095890410964</v>
      </c>
      <c r="G396" s="63">
        <f t="shared" si="75"/>
        <v>5.2374575342465759</v>
      </c>
    </row>
    <row r="397" spans="1:8" ht="24" customHeight="1">
      <c r="A397" s="34" t="s">
        <v>163</v>
      </c>
      <c r="B397" s="243">
        <v>1</v>
      </c>
      <c r="C397" s="61">
        <v>2</v>
      </c>
      <c r="D397" s="62">
        <v>1</v>
      </c>
      <c r="E397" s="63">
        <f t="shared" si="74"/>
        <v>2</v>
      </c>
      <c r="F397" s="64">
        <v>1</v>
      </c>
      <c r="G397" s="63">
        <f t="shared" si="75"/>
        <v>2</v>
      </c>
    </row>
    <row r="398" spans="1:8" ht="24" customHeight="1">
      <c r="A398" s="34" t="s">
        <v>164</v>
      </c>
      <c r="B398" s="243">
        <v>1</v>
      </c>
      <c r="C398" s="61">
        <v>2</v>
      </c>
      <c r="D398" s="62">
        <v>0.5</v>
      </c>
      <c r="E398" s="63">
        <f t="shared" si="74"/>
        <v>1</v>
      </c>
      <c r="F398" s="64">
        <f>(252/365)</f>
        <v>0.69041095890410964</v>
      </c>
      <c r="G398" s="63">
        <f t="shared" si="75"/>
        <v>1.3808219178082193</v>
      </c>
    </row>
    <row r="399" spans="1:8" ht="24" customHeight="1">
      <c r="A399" s="34" t="s">
        <v>165</v>
      </c>
      <c r="B399" s="243">
        <v>1.18E-2</v>
      </c>
      <c r="C399" s="61">
        <v>3</v>
      </c>
      <c r="D399" s="62">
        <v>0.5</v>
      </c>
      <c r="E399" s="63">
        <f t="shared" si="74"/>
        <v>1.77E-2</v>
      </c>
      <c r="F399" s="64">
        <v>1</v>
      </c>
      <c r="G399" s="63">
        <f t="shared" si="75"/>
        <v>3.5400000000000001E-2</v>
      </c>
    </row>
    <row r="400" spans="1:8" ht="24" customHeight="1">
      <c r="A400" s="34" t="s">
        <v>166</v>
      </c>
      <c r="B400" s="243">
        <v>0.02</v>
      </c>
      <c r="C400" s="61">
        <v>1</v>
      </c>
      <c r="D400" s="62">
        <v>1</v>
      </c>
      <c r="E400" s="63">
        <f t="shared" si="74"/>
        <v>0.02</v>
      </c>
      <c r="F400" s="64">
        <v>1</v>
      </c>
      <c r="G400" s="63">
        <f t="shared" si="75"/>
        <v>0.02</v>
      </c>
    </row>
    <row r="401" spans="1:7" ht="24" customHeight="1">
      <c r="A401" s="34" t="s">
        <v>167</v>
      </c>
      <c r="B401" s="243">
        <v>4.0000000000000001E-3</v>
      </c>
      <c r="C401" s="61">
        <v>1</v>
      </c>
      <c r="D401" s="62">
        <v>1</v>
      </c>
      <c r="E401" s="63">
        <f t="shared" si="74"/>
        <v>4.0000000000000001E-3</v>
      </c>
      <c r="F401" s="64">
        <v>1</v>
      </c>
      <c r="G401" s="63">
        <f t="shared" si="75"/>
        <v>4.0000000000000001E-3</v>
      </c>
    </row>
    <row r="402" spans="1:7" ht="24" customHeight="1">
      <c r="A402" s="34" t="s">
        <v>168</v>
      </c>
      <c r="B402" s="243">
        <v>1.43E-2</v>
      </c>
      <c r="C402" s="61">
        <v>20</v>
      </c>
      <c r="D402" s="62">
        <v>0.5</v>
      </c>
      <c r="E402" s="63">
        <f t="shared" si="74"/>
        <v>0.14300000000000002</v>
      </c>
      <c r="F402" s="64">
        <f>(252/365)</f>
        <v>0.69041095890410964</v>
      </c>
      <c r="G402" s="63">
        <f t="shared" si="75"/>
        <v>0.19745753424657539</v>
      </c>
    </row>
    <row r="403" spans="1:7" ht="24" customHeight="1">
      <c r="A403" s="34" t="s">
        <v>169</v>
      </c>
      <c r="B403" s="243">
        <v>1.9699999999999999E-2</v>
      </c>
      <c r="C403" s="61">
        <v>180</v>
      </c>
      <c r="D403" s="62">
        <v>0.5</v>
      </c>
      <c r="E403" s="63">
        <f t="shared" si="74"/>
        <v>1.7729999999999999</v>
      </c>
      <c r="F403" s="64">
        <f>(252/365)</f>
        <v>0.69041095890410964</v>
      </c>
      <c r="G403" s="63">
        <f t="shared" si="75"/>
        <v>2.4481972602739726</v>
      </c>
    </row>
    <row r="404" spans="1:7" ht="24" customHeight="1" thickBot="1">
      <c r="A404" s="65" t="s">
        <v>170</v>
      </c>
      <c r="B404" s="244">
        <v>1.6000000000000001E-3</v>
      </c>
      <c r="C404" s="66">
        <v>6</v>
      </c>
      <c r="D404" s="67">
        <v>1</v>
      </c>
      <c r="E404" s="68">
        <f t="shared" si="74"/>
        <v>9.6000000000000009E-3</v>
      </c>
      <c r="F404" s="69">
        <v>1</v>
      </c>
      <c r="G404" s="68">
        <f t="shared" si="75"/>
        <v>9.6000000000000009E-3</v>
      </c>
    </row>
    <row r="405" spans="1:7" ht="24" customHeight="1" thickBot="1"/>
    <row r="406" spans="1:7" ht="24" customHeight="1" thickBot="1">
      <c r="A406" s="305" t="s">
        <v>171</v>
      </c>
      <c r="B406" s="306"/>
      <c r="C406" s="306"/>
      <c r="D406" s="307"/>
    </row>
    <row r="407" spans="1:7" ht="24" customHeight="1" thickBot="1">
      <c r="A407" s="308" t="s">
        <v>172</v>
      </c>
      <c r="B407" s="305" t="s">
        <v>173</v>
      </c>
      <c r="C407" s="306"/>
      <c r="D407" s="307"/>
    </row>
    <row r="408" spans="1:7" ht="26.25" customHeight="1" thickBot="1">
      <c r="A408" s="309"/>
      <c r="B408" s="77" t="s">
        <v>174</v>
      </c>
      <c r="C408" s="76" t="s">
        <v>175</v>
      </c>
      <c r="D408" s="78" t="s">
        <v>176</v>
      </c>
    </row>
    <row r="409" spans="1:7" ht="24" customHeight="1">
      <c r="A409" s="54" t="s">
        <v>159</v>
      </c>
      <c r="B409" s="55">
        <f t="shared" ref="B409:B420" si="76">E393</f>
        <v>15</v>
      </c>
      <c r="C409" s="55">
        <f t="shared" ref="C409:C420" si="77">E393</f>
        <v>15</v>
      </c>
      <c r="D409" s="70">
        <f t="shared" ref="D409:D420" si="78">G393</f>
        <v>20.712328767123289</v>
      </c>
    </row>
    <row r="410" spans="1:7" ht="24" customHeight="1">
      <c r="A410" s="34" t="s">
        <v>160</v>
      </c>
      <c r="B410" s="60">
        <f t="shared" si="76"/>
        <v>2</v>
      </c>
      <c r="C410" s="60">
        <f t="shared" si="77"/>
        <v>2</v>
      </c>
      <c r="D410" s="71">
        <f t="shared" si="78"/>
        <v>2</v>
      </c>
    </row>
    <row r="411" spans="1:7" ht="24" customHeight="1">
      <c r="A411" s="34" t="s">
        <v>161</v>
      </c>
      <c r="B411" s="60">
        <f t="shared" si="76"/>
        <v>0.6915</v>
      </c>
      <c r="C411" s="60">
        <f t="shared" si="77"/>
        <v>0.6915</v>
      </c>
      <c r="D411" s="71">
        <f t="shared" si="78"/>
        <v>0.95483835616438362</v>
      </c>
    </row>
    <row r="412" spans="1:7" ht="24" customHeight="1">
      <c r="A412" s="34" t="s">
        <v>162</v>
      </c>
      <c r="B412" s="60">
        <f t="shared" si="76"/>
        <v>3.7930000000000001</v>
      </c>
      <c r="C412" s="60">
        <f t="shared" si="77"/>
        <v>3.7930000000000001</v>
      </c>
      <c r="D412" s="71">
        <f t="shared" si="78"/>
        <v>5.2374575342465759</v>
      </c>
    </row>
    <row r="413" spans="1:7" ht="24" customHeight="1">
      <c r="A413" s="34" t="s">
        <v>163</v>
      </c>
      <c r="B413" s="60">
        <f t="shared" si="76"/>
        <v>2</v>
      </c>
      <c r="C413" s="60">
        <f t="shared" si="77"/>
        <v>2</v>
      </c>
      <c r="D413" s="71">
        <f t="shared" si="78"/>
        <v>2</v>
      </c>
    </row>
    <row r="414" spans="1:7" ht="24" customHeight="1">
      <c r="A414" s="34" t="s">
        <v>164</v>
      </c>
      <c r="B414" s="60">
        <f t="shared" si="76"/>
        <v>1</v>
      </c>
      <c r="C414" s="60">
        <f t="shared" si="77"/>
        <v>1</v>
      </c>
      <c r="D414" s="71">
        <f t="shared" si="78"/>
        <v>1.3808219178082193</v>
      </c>
    </row>
    <row r="415" spans="1:7" ht="24" customHeight="1">
      <c r="A415" s="34" t="s">
        <v>165</v>
      </c>
      <c r="B415" s="60">
        <f t="shared" si="76"/>
        <v>1.77E-2</v>
      </c>
      <c r="C415" s="60">
        <f t="shared" si="77"/>
        <v>1.77E-2</v>
      </c>
      <c r="D415" s="71">
        <f t="shared" si="78"/>
        <v>3.5400000000000001E-2</v>
      </c>
    </row>
    <row r="416" spans="1:7" ht="24" customHeight="1">
      <c r="A416" s="34" t="s">
        <v>166</v>
      </c>
      <c r="B416" s="60">
        <f t="shared" si="76"/>
        <v>0.02</v>
      </c>
      <c r="C416" s="60">
        <f t="shared" si="77"/>
        <v>0.02</v>
      </c>
      <c r="D416" s="71">
        <f t="shared" si="78"/>
        <v>0.02</v>
      </c>
    </row>
    <row r="417" spans="1:8" ht="24" customHeight="1">
      <c r="A417" s="34" t="s">
        <v>167</v>
      </c>
      <c r="B417" s="60">
        <f t="shared" si="76"/>
        <v>4.0000000000000001E-3</v>
      </c>
      <c r="C417" s="60">
        <f t="shared" si="77"/>
        <v>4.0000000000000001E-3</v>
      </c>
      <c r="D417" s="71">
        <f t="shared" si="78"/>
        <v>4.0000000000000001E-3</v>
      </c>
    </row>
    <row r="418" spans="1:8" ht="24" customHeight="1">
      <c r="A418" s="34" t="s">
        <v>168</v>
      </c>
      <c r="B418" s="60">
        <f t="shared" si="76"/>
        <v>0.14300000000000002</v>
      </c>
      <c r="C418" s="60">
        <f t="shared" si="77"/>
        <v>0.14300000000000002</v>
      </c>
      <c r="D418" s="71">
        <f t="shared" si="78"/>
        <v>0.19745753424657539</v>
      </c>
    </row>
    <row r="419" spans="1:8" ht="24" customHeight="1">
      <c r="A419" s="34" t="s">
        <v>169</v>
      </c>
      <c r="B419" s="60">
        <f t="shared" si="76"/>
        <v>1.7729999999999999</v>
      </c>
      <c r="C419" s="60">
        <f t="shared" si="77"/>
        <v>1.7729999999999999</v>
      </c>
      <c r="D419" s="71">
        <f t="shared" si="78"/>
        <v>2.4481972602739726</v>
      </c>
    </row>
    <row r="420" spans="1:8" ht="24" customHeight="1" thickBot="1">
      <c r="A420" s="35" t="s">
        <v>170</v>
      </c>
      <c r="B420" s="72">
        <f t="shared" si="76"/>
        <v>9.6000000000000009E-3</v>
      </c>
      <c r="C420" s="72">
        <f t="shared" si="77"/>
        <v>9.6000000000000009E-3</v>
      </c>
      <c r="D420" s="73">
        <f t="shared" si="78"/>
        <v>9.6000000000000009E-3</v>
      </c>
    </row>
    <row r="421" spans="1:8" ht="24" customHeight="1" thickBot="1">
      <c r="A421" s="77" t="s">
        <v>177</v>
      </c>
      <c r="B421" s="79">
        <f>SUM(B409:B420)</f>
        <v>26.451800000000002</v>
      </c>
      <c r="C421" s="79">
        <f>SUM(C409:C420)</f>
        <v>26.451800000000002</v>
      </c>
      <c r="D421" s="80">
        <f>SUM(D409:D420)</f>
        <v>35.000101369863017</v>
      </c>
      <c r="H421" s="117"/>
    </row>
    <row r="423" spans="1:8" ht="24" customHeight="1">
      <c r="A423" s="265" t="s">
        <v>178</v>
      </c>
      <c r="B423" s="266"/>
      <c r="C423" s="266"/>
      <c r="D423" s="266"/>
      <c r="E423" s="266"/>
      <c r="F423" s="266"/>
      <c r="G423" s="266"/>
      <c r="H423" s="266"/>
    </row>
    <row r="424" spans="1:8" ht="78" customHeight="1">
      <c r="A424" s="272" t="s">
        <v>179</v>
      </c>
      <c r="B424" s="272"/>
      <c r="C424" s="272"/>
      <c r="D424" s="272"/>
      <c r="E424" s="272"/>
      <c r="F424" s="272"/>
      <c r="G424" s="272"/>
      <c r="H424" s="272"/>
    </row>
    <row r="425" spans="1:8" ht="24" customHeight="1" thickBot="1"/>
    <row r="426" spans="1:8" ht="24" customHeight="1" thickBot="1">
      <c r="A426" s="260" t="s">
        <v>180</v>
      </c>
      <c r="B426" s="261"/>
      <c r="C426" s="261"/>
      <c r="D426" s="262"/>
    </row>
    <row r="427" spans="1:8" ht="27" customHeight="1">
      <c r="A427" s="23" t="s">
        <v>28</v>
      </c>
      <c r="B427" s="24" t="s">
        <v>29</v>
      </c>
      <c r="C427" s="24" t="s">
        <v>181</v>
      </c>
      <c r="D427" s="25" t="s">
        <v>182</v>
      </c>
    </row>
    <row r="428" spans="1:8" ht="37.5" hidden="1" customHeight="1">
      <c r="A428" s="4" t="s">
        <v>36</v>
      </c>
      <c r="B428" s="11">
        <f ca="1">F74+E275+E379</f>
        <v>0</v>
      </c>
      <c r="C428" s="30">
        <v>30</v>
      </c>
      <c r="D428" s="16">
        <f ca="1">B428/C428</f>
        <v>0</v>
      </c>
    </row>
    <row r="429" spans="1:8" ht="32.25" hidden="1" customHeight="1">
      <c r="A429" s="14" t="s">
        <v>37</v>
      </c>
      <c r="B429" s="15">
        <f ca="1">F75+E276+E380</f>
        <v>0</v>
      </c>
      <c r="C429" s="86">
        <f>C428</f>
        <v>30</v>
      </c>
      <c r="D429" s="18">
        <f t="shared" ref="D429:D433" ca="1" si="79">B429/C429</f>
        <v>0</v>
      </c>
    </row>
    <row r="430" spans="1:8" ht="24" customHeight="1">
      <c r="A430" s="181" t="str">
        <f>A16</f>
        <v>Recepcionista (44h semanais)</v>
      </c>
      <c r="B430" s="182">
        <f>F76+E277+E381</f>
        <v>4057.9427917777775</v>
      </c>
      <c r="C430" s="192">
        <v>30</v>
      </c>
      <c r="D430" s="183">
        <f t="shared" si="79"/>
        <v>135.26475972592593</v>
      </c>
    </row>
    <row r="431" spans="1:8" ht="24" hidden="1" customHeight="1">
      <c r="A431" s="1" t="s">
        <v>38</v>
      </c>
      <c r="B431" s="21">
        <f>G77+E278+E382</f>
        <v>444.01499999999999</v>
      </c>
      <c r="C431" s="180">
        <f>C430</f>
        <v>30</v>
      </c>
      <c r="D431" s="20">
        <f t="shared" si="79"/>
        <v>14.8005</v>
      </c>
    </row>
    <row r="432" spans="1:8" ht="24" hidden="1" customHeight="1">
      <c r="A432" s="7" t="s">
        <v>39</v>
      </c>
      <c r="B432" s="12">
        <f>G78+E279+E383</f>
        <v>444.01499999999999</v>
      </c>
      <c r="C432" s="31">
        <f>C431</f>
        <v>30</v>
      </c>
      <c r="D432" s="17">
        <f t="shared" si="79"/>
        <v>14.8005</v>
      </c>
    </row>
    <row r="433" spans="1:8" ht="24" hidden="1" customHeight="1" thickBot="1">
      <c r="A433" s="2" t="s">
        <v>40</v>
      </c>
      <c r="B433" s="13">
        <f>G79+E280+E384</f>
        <v>651.22200000000009</v>
      </c>
      <c r="C433" s="32">
        <f>C432</f>
        <v>30</v>
      </c>
      <c r="D433" s="19">
        <f t="shared" si="79"/>
        <v>21.707400000000003</v>
      </c>
    </row>
    <row r="434" spans="1:8" ht="15.75"/>
    <row r="435" spans="1:8" ht="24" customHeight="1" thickBot="1">
      <c r="A435" s="287" t="s">
        <v>178</v>
      </c>
      <c r="B435" s="288"/>
      <c r="C435" s="288"/>
      <c r="D435" s="288"/>
      <c r="E435" s="289"/>
    </row>
    <row r="436" spans="1:8" ht="33.75" customHeight="1">
      <c r="A436" s="23" t="s">
        <v>28</v>
      </c>
      <c r="B436" s="24" t="s">
        <v>182</v>
      </c>
      <c r="C436" s="26" t="s">
        <v>183</v>
      </c>
      <c r="D436" s="24" t="s">
        <v>184</v>
      </c>
      <c r="E436" s="25" t="s">
        <v>185</v>
      </c>
    </row>
    <row r="437" spans="1:8" ht="24" hidden="1" customHeight="1">
      <c r="A437" s="4" t="s">
        <v>36</v>
      </c>
      <c r="B437" s="11">
        <f ca="1">D428</f>
        <v>0</v>
      </c>
      <c r="C437" s="83">
        <f>B421</f>
        <v>26.451800000000002</v>
      </c>
      <c r="D437" s="11">
        <f ca="1">B437*C437</f>
        <v>0</v>
      </c>
      <c r="E437" s="16">
        <f t="shared" ref="E437:E442" ca="1" si="80">D437/12</f>
        <v>0</v>
      </c>
    </row>
    <row r="438" spans="1:8" ht="24" hidden="1" customHeight="1">
      <c r="A438" s="14" t="s">
        <v>37</v>
      </c>
      <c r="B438" s="15">
        <f t="shared" ref="B438:B442" ca="1" si="81">D429</f>
        <v>0</v>
      </c>
      <c r="C438" s="113">
        <f>C421</f>
        <v>26.451800000000002</v>
      </c>
      <c r="D438" s="15">
        <f t="shared" ref="D438:D442" ca="1" si="82">B438*C438</f>
        <v>0</v>
      </c>
      <c r="E438" s="18">
        <f t="shared" ca="1" si="80"/>
        <v>0</v>
      </c>
    </row>
    <row r="439" spans="1:8" ht="24" customHeight="1">
      <c r="A439" s="181" t="str">
        <f>A16</f>
        <v>Recepcionista (44h semanais)</v>
      </c>
      <c r="B439" s="182">
        <f t="shared" si="81"/>
        <v>135.26475972592593</v>
      </c>
      <c r="C439" s="245">
        <f>D421</f>
        <v>35.000101369863017</v>
      </c>
      <c r="D439" s="182">
        <f t="shared" si="82"/>
        <v>4734.2803021775717</v>
      </c>
      <c r="E439" s="183">
        <f t="shared" si="80"/>
        <v>394.52335851479762</v>
      </c>
    </row>
    <row r="440" spans="1:8" ht="24" hidden="1" customHeight="1">
      <c r="A440" s="1" t="s">
        <v>38</v>
      </c>
      <c r="B440" s="21">
        <f t="shared" si="81"/>
        <v>14.8005</v>
      </c>
      <c r="C440" s="193">
        <f>B421</f>
        <v>26.451800000000002</v>
      </c>
      <c r="D440" s="21">
        <f t="shared" si="82"/>
        <v>391.49986590000003</v>
      </c>
      <c r="E440" s="20">
        <f t="shared" si="80"/>
        <v>32.624988825000003</v>
      </c>
    </row>
    <row r="441" spans="1:8" ht="24" hidden="1" customHeight="1">
      <c r="A441" s="7" t="s">
        <v>39</v>
      </c>
      <c r="B441" s="12">
        <f t="shared" si="81"/>
        <v>14.8005</v>
      </c>
      <c r="C441" s="81">
        <f>C421</f>
        <v>26.451800000000002</v>
      </c>
      <c r="D441" s="12">
        <f t="shared" si="82"/>
        <v>391.49986590000003</v>
      </c>
      <c r="E441" s="17">
        <f t="shared" si="80"/>
        <v>32.624988825000003</v>
      </c>
    </row>
    <row r="442" spans="1:8" ht="24" hidden="1" customHeight="1" thickBot="1">
      <c r="A442" s="2" t="s">
        <v>40</v>
      </c>
      <c r="B442" s="13">
        <f t="shared" si="81"/>
        <v>21.707400000000003</v>
      </c>
      <c r="C442" s="82">
        <f>D421</f>
        <v>35.000101369863017</v>
      </c>
      <c r="D442" s="13">
        <f t="shared" si="82"/>
        <v>759.76120047616462</v>
      </c>
      <c r="E442" s="19">
        <f t="shared" si="80"/>
        <v>63.313433373013716</v>
      </c>
      <c r="H442" s="117"/>
    </row>
    <row r="444" spans="1:8" ht="24" customHeight="1">
      <c r="A444" s="265" t="s">
        <v>186</v>
      </c>
      <c r="B444" s="266"/>
      <c r="C444" s="266"/>
      <c r="D444" s="266"/>
      <c r="E444" s="266"/>
      <c r="F444" s="266"/>
      <c r="G444" s="266"/>
      <c r="H444" s="266"/>
    </row>
    <row r="445" spans="1:8" ht="119.25" customHeight="1">
      <c r="A445" s="272" t="s">
        <v>187</v>
      </c>
      <c r="B445" s="272"/>
      <c r="C445" s="272"/>
      <c r="D445" s="272"/>
      <c r="E445" s="272"/>
      <c r="F445" s="272"/>
      <c r="G445" s="272"/>
      <c r="H445" s="272"/>
    </row>
    <row r="446" spans="1:8" ht="22.5" customHeight="1" thickBot="1"/>
    <row r="447" spans="1:8" ht="22.5" customHeight="1" thickBot="1">
      <c r="A447" s="260" t="s">
        <v>188</v>
      </c>
      <c r="B447" s="261"/>
      <c r="C447" s="261"/>
      <c r="D447" s="262"/>
    </row>
    <row r="448" spans="1:8" ht="22.5" customHeight="1">
      <c r="A448" s="23" t="s">
        <v>28</v>
      </c>
      <c r="B448" s="24" t="s">
        <v>29</v>
      </c>
      <c r="C448" s="24" t="s">
        <v>189</v>
      </c>
      <c r="D448" s="25" t="s">
        <v>35</v>
      </c>
    </row>
    <row r="449" spans="1:8" ht="22.5" hidden="1" customHeight="1">
      <c r="A449" s="4" t="s">
        <v>36</v>
      </c>
      <c r="B449" s="11">
        <f ca="1">F74+E275+E379</f>
        <v>0</v>
      </c>
      <c r="C449" s="5">
        <v>220</v>
      </c>
      <c r="D449" s="16">
        <f ca="1">B449/C449</f>
        <v>0</v>
      </c>
    </row>
    <row r="450" spans="1:8" ht="24" hidden="1" customHeight="1">
      <c r="A450" s="7" t="s">
        <v>37</v>
      </c>
      <c r="B450" s="12">
        <f ca="1">F75+E276+E380</f>
        <v>0</v>
      </c>
      <c r="C450" s="8">
        <f>C449</f>
        <v>220</v>
      </c>
      <c r="D450" s="17">
        <f t="shared" ref="D450:D451" ca="1" si="83">B450/C450</f>
        <v>0</v>
      </c>
    </row>
    <row r="451" spans="1:8" ht="24" customHeight="1">
      <c r="A451" s="2" t="str">
        <f>A16</f>
        <v>Recepcionista (44h semanais)</v>
      </c>
      <c r="B451" s="13">
        <f>F76+E277+E381</f>
        <v>4057.9427917777775</v>
      </c>
      <c r="C451" s="10">
        <f>C450</f>
        <v>220</v>
      </c>
      <c r="D451" s="19">
        <v>0</v>
      </c>
    </row>
    <row r="452" spans="1:8" ht="16.5" thickBot="1"/>
    <row r="453" spans="1:8" ht="24" customHeight="1" thickBot="1">
      <c r="A453" s="291" t="s">
        <v>186</v>
      </c>
      <c r="B453" s="292"/>
      <c r="C453" s="292"/>
      <c r="D453" s="293"/>
    </row>
    <row r="454" spans="1:8" ht="30" customHeight="1">
      <c r="A454" s="47" t="s">
        <v>28</v>
      </c>
      <c r="B454" s="48" t="s">
        <v>190</v>
      </c>
      <c r="C454" s="76" t="s">
        <v>191</v>
      </c>
      <c r="D454" s="49" t="s">
        <v>35</v>
      </c>
    </row>
    <row r="455" spans="1:8" ht="24" hidden="1" customHeight="1">
      <c r="A455" s="4" t="s">
        <v>36</v>
      </c>
      <c r="B455" s="11">
        <f ca="1">D449</f>
        <v>0</v>
      </c>
      <c r="C455" s="5">
        <v>15</v>
      </c>
      <c r="D455" s="16">
        <f ca="1">B455*C455</f>
        <v>0</v>
      </c>
    </row>
    <row r="456" spans="1:8" ht="24" hidden="1" customHeight="1">
      <c r="A456" s="7" t="s">
        <v>37</v>
      </c>
      <c r="B456" s="12">
        <f t="shared" ref="B456:B457" ca="1" si="84">D450</f>
        <v>0</v>
      </c>
      <c r="C456" s="8">
        <v>15</v>
      </c>
      <c r="D456" s="17">
        <f t="shared" ref="D456:D457" ca="1" si="85">B456*C456</f>
        <v>0</v>
      </c>
    </row>
    <row r="457" spans="1:8" ht="24" customHeight="1">
      <c r="A457" s="2" t="str">
        <f>A16</f>
        <v>Recepcionista (44h semanais)</v>
      </c>
      <c r="B457" s="13">
        <f t="shared" si="84"/>
        <v>0</v>
      </c>
      <c r="C457" s="10">
        <v>22</v>
      </c>
      <c r="D457" s="19">
        <f t="shared" si="85"/>
        <v>0</v>
      </c>
      <c r="H457" s="117"/>
    </row>
    <row r="459" spans="1:8" ht="24" customHeight="1">
      <c r="A459" s="268" t="s">
        <v>149</v>
      </c>
      <c r="B459" s="268"/>
      <c r="C459" s="268"/>
      <c r="D459" s="268"/>
      <c r="E459" s="268"/>
      <c r="F459" s="268"/>
      <c r="G459" s="268"/>
      <c r="H459" s="268"/>
    </row>
    <row r="460" spans="1:8" ht="24" customHeight="1" thickBot="1"/>
    <row r="461" spans="1:8" ht="24" customHeight="1" thickBot="1">
      <c r="A461" s="260" t="s">
        <v>149</v>
      </c>
      <c r="B461" s="261"/>
      <c r="C461" s="261"/>
      <c r="D461" s="262"/>
    </row>
    <row r="462" spans="1:8" ht="24" customHeight="1">
      <c r="A462" s="23" t="s">
        <v>28</v>
      </c>
      <c r="B462" s="24" t="s">
        <v>192</v>
      </c>
      <c r="C462" s="24" t="s">
        <v>193</v>
      </c>
      <c r="D462" s="25" t="s">
        <v>56</v>
      </c>
    </row>
    <row r="463" spans="1:8" ht="24" hidden="1" customHeight="1">
      <c r="A463" s="4" t="s">
        <v>36</v>
      </c>
      <c r="B463" s="11">
        <f t="shared" ref="B463:B468" ca="1" si="86">E437</f>
        <v>0</v>
      </c>
      <c r="C463" s="11">
        <f ca="1">D455</f>
        <v>0</v>
      </c>
      <c r="D463" s="16">
        <f ca="1">B463+C463</f>
        <v>0</v>
      </c>
    </row>
    <row r="464" spans="1:8" ht="24" hidden="1" customHeight="1">
      <c r="A464" s="14" t="s">
        <v>37</v>
      </c>
      <c r="B464" s="15">
        <f t="shared" ca="1" si="86"/>
        <v>0</v>
      </c>
      <c r="C464" s="15">
        <f t="shared" ref="C464:C465" ca="1" si="87">D456</f>
        <v>0</v>
      </c>
      <c r="D464" s="18">
        <f t="shared" ref="D464:D468" ca="1" si="88">B464+C464</f>
        <v>0</v>
      </c>
    </row>
    <row r="465" spans="1:8" ht="24" customHeight="1">
      <c r="A465" s="181" t="str">
        <f>A16</f>
        <v>Recepcionista (44h semanais)</v>
      </c>
      <c r="B465" s="182">
        <f t="shared" si="86"/>
        <v>394.52335851479762</v>
      </c>
      <c r="C465" s="182">
        <f t="shared" si="87"/>
        <v>0</v>
      </c>
      <c r="D465" s="183">
        <f t="shared" si="88"/>
        <v>394.52335851479762</v>
      </c>
    </row>
    <row r="466" spans="1:8" ht="24" hidden="1" customHeight="1">
      <c r="A466" s="1" t="s">
        <v>38</v>
      </c>
      <c r="B466" s="21">
        <f t="shared" si="86"/>
        <v>32.624988825000003</v>
      </c>
      <c r="C466" s="169"/>
      <c r="D466" s="20">
        <f t="shared" si="88"/>
        <v>32.624988825000003</v>
      </c>
    </row>
    <row r="467" spans="1:8" ht="24" hidden="1" customHeight="1">
      <c r="A467" s="7" t="s">
        <v>39</v>
      </c>
      <c r="B467" s="12">
        <f t="shared" si="86"/>
        <v>32.624988825000003</v>
      </c>
      <c r="C467" s="8"/>
      <c r="D467" s="17">
        <f t="shared" si="88"/>
        <v>32.624988825000003</v>
      </c>
    </row>
    <row r="468" spans="1:8" ht="24" hidden="1" customHeight="1" thickBot="1">
      <c r="A468" s="2" t="s">
        <v>40</v>
      </c>
      <c r="B468" s="13">
        <f t="shared" si="86"/>
        <v>63.313433373013716</v>
      </c>
      <c r="C468" s="10"/>
      <c r="D468" s="19">
        <f t="shared" si="88"/>
        <v>63.313433373013716</v>
      </c>
    </row>
    <row r="470" spans="1:8" ht="24" customHeight="1">
      <c r="A470" s="268" t="s">
        <v>194</v>
      </c>
      <c r="B470" s="268"/>
      <c r="C470" s="268"/>
      <c r="D470" s="268"/>
      <c r="E470" s="268"/>
      <c r="F470" s="268"/>
      <c r="G470" s="268"/>
      <c r="H470" s="268"/>
    </row>
    <row r="471" spans="1:8" ht="24" customHeight="1">
      <c r="A471" s="117"/>
      <c r="B471" s="117"/>
      <c r="C471" s="117"/>
      <c r="E471" s="117"/>
    </row>
    <row r="472" spans="1:8" ht="24" customHeight="1">
      <c r="A472" s="297" t="s">
        <v>195</v>
      </c>
      <c r="B472" s="298"/>
      <c r="C472" s="298"/>
      <c r="D472" s="299"/>
      <c r="E472" s="135"/>
    </row>
    <row r="473" spans="1:8" ht="24" customHeight="1">
      <c r="A473" s="230" t="s">
        <v>196</v>
      </c>
      <c r="B473" s="229" t="s">
        <v>197</v>
      </c>
      <c r="C473" s="229" t="s">
        <v>198</v>
      </c>
      <c r="D473" s="224" t="s">
        <v>199</v>
      </c>
    </row>
    <row r="474" spans="1:8" ht="114" customHeight="1">
      <c r="A474" s="232" t="s">
        <v>200</v>
      </c>
      <c r="B474" s="226">
        <v>4</v>
      </c>
      <c r="C474" s="228">
        <v>70.66</v>
      </c>
      <c r="D474" s="233">
        <f>C474*B474/12</f>
        <v>23.553333333333331</v>
      </c>
    </row>
    <row r="475" spans="1:8" ht="76.5">
      <c r="A475" s="232" t="s">
        <v>201</v>
      </c>
      <c r="B475" s="226">
        <v>4</v>
      </c>
      <c r="C475" s="228">
        <v>78.319999999999993</v>
      </c>
      <c r="D475" s="233">
        <f>C475*B475/12</f>
        <v>26.106666666666666</v>
      </c>
    </row>
    <row r="476" spans="1:8" ht="76.5">
      <c r="A476" s="232" t="s">
        <v>202</v>
      </c>
      <c r="B476" s="226">
        <v>4</v>
      </c>
      <c r="C476" s="228">
        <v>15</v>
      </c>
      <c r="D476" s="233">
        <f>C476*B476/12</f>
        <v>5</v>
      </c>
    </row>
    <row r="477" spans="1:8" ht="30.75">
      <c r="A477" s="232" t="s">
        <v>203</v>
      </c>
      <c r="B477" s="226">
        <v>4</v>
      </c>
      <c r="C477" s="228">
        <v>198</v>
      </c>
      <c r="D477" s="233">
        <f>C477*B477/12</f>
        <v>66</v>
      </c>
    </row>
    <row r="478" spans="1:8" ht="30.75" customHeight="1">
      <c r="A478" s="232" t="s">
        <v>204</v>
      </c>
      <c r="B478" s="226">
        <v>3</v>
      </c>
      <c r="C478" s="228">
        <v>7.38</v>
      </c>
      <c r="D478" s="233">
        <f>C478*B478/120</f>
        <v>0.1845</v>
      </c>
    </row>
    <row r="479" spans="1:8" ht="24" customHeight="1">
      <c r="A479" s="300" t="s">
        <v>205</v>
      </c>
      <c r="B479" s="301"/>
      <c r="C479" s="301"/>
      <c r="D479" s="234">
        <f>SUM(D474:D478)</f>
        <v>120.8445</v>
      </c>
    </row>
    <row r="480" spans="1:8" ht="24" customHeight="1">
      <c r="A480" s="302" t="s">
        <v>206</v>
      </c>
      <c r="B480" s="302"/>
      <c r="C480" s="302"/>
      <c r="D480" s="302"/>
      <c r="E480" s="302"/>
    </row>
    <row r="481" spans="1:8" ht="24" hidden="1" customHeight="1">
      <c r="A481" s="1" t="s">
        <v>38</v>
      </c>
      <c r="B481" s="141"/>
      <c r="C481" s="142"/>
      <c r="D481" s="136"/>
    </row>
    <row r="482" spans="1:8" ht="24" hidden="1" customHeight="1">
      <c r="A482" s="7" t="s">
        <v>39</v>
      </c>
      <c r="B482" s="137"/>
      <c r="C482" s="138"/>
      <c r="D482" s="136"/>
    </row>
    <row r="483" spans="1:8" ht="24" hidden="1" customHeight="1" thickBot="1">
      <c r="A483" s="2" t="s">
        <v>40</v>
      </c>
      <c r="B483" s="139"/>
      <c r="C483" s="140"/>
      <c r="D483" s="136"/>
    </row>
    <row r="484" spans="1:8" ht="24" hidden="1" customHeight="1">
      <c r="A484" s="1" t="s">
        <v>38</v>
      </c>
      <c r="B484" s="141"/>
      <c r="C484" s="141"/>
      <c r="D484" s="194"/>
    </row>
    <row r="485" spans="1:8" ht="24" hidden="1" customHeight="1">
      <c r="A485" s="7" t="s">
        <v>39</v>
      </c>
      <c r="B485" s="137"/>
      <c r="C485" s="137"/>
      <c r="D485" s="143"/>
    </row>
    <row r="486" spans="1:8" ht="24" hidden="1" customHeight="1" thickBot="1">
      <c r="A486" s="2" t="s">
        <v>40</v>
      </c>
      <c r="B486" s="139"/>
      <c r="C486" s="139"/>
      <c r="D486" s="144"/>
    </row>
    <row r="488" spans="1:8" ht="24" customHeight="1">
      <c r="A488" s="297" t="s">
        <v>194</v>
      </c>
      <c r="B488" s="298"/>
      <c r="C488" s="299"/>
    </row>
    <row r="489" spans="1:8" ht="39.75" customHeight="1">
      <c r="A489" s="236" t="s">
        <v>28</v>
      </c>
      <c r="B489" s="235" t="s">
        <v>207</v>
      </c>
      <c r="C489" s="237" t="s">
        <v>208</v>
      </c>
    </row>
    <row r="490" spans="1:8" ht="24" hidden="1" customHeight="1">
      <c r="A490" s="231" t="s">
        <v>36</v>
      </c>
      <c r="B490" s="227" t="e">
        <f>#REF!</f>
        <v>#REF!</v>
      </c>
      <c r="C490" s="238" t="e">
        <f>SUM(B490:C490)</f>
        <v>#REF!</v>
      </c>
    </row>
    <row r="491" spans="1:8" ht="24" hidden="1" customHeight="1">
      <c r="A491" s="231" t="s">
        <v>37</v>
      </c>
      <c r="B491" s="227" t="e">
        <f>#REF!</f>
        <v>#REF!</v>
      </c>
      <c r="C491" s="238" t="e">
        <f>SUM(B491:C491)</f>
        <v>#REF!</v>
      </c>
    </row>
    <row r="492" spans="1:8" ht="24" customHeight="1">
      <c r="A492" s="239" t="str">
        <f>A16</f>
        <v>Recepcionista (44h semanais)</v>
      </c>
      <c r="B492" s="240">
        <f>D479</f>
        <v>120.8445</v>
      </c>
      <c r="C492" s="241">
        <f>B492</f>
        <v>120.8445</v>
      </c>
    </row>
    <row r="493" spans="1:8" ht="24" hidden="1" customHeight="1">
      <c r="A493" s="1" t="s">
        <v>38</v>
      </c>
      <c r="B493" s="195">
        <f t="shared" ref="B493:B495" si="89">C481</f>
        <v>0</v>
      </c>
      <c r="C493" s="195">
        <f t="shared" ref="C493:C495" si="90">D484</f>
        <v>0</v>
      </c>
      <c r="D493" s="194">
        <f t="shared" ref="D493:D495" si="91">SUM(B493:C493)</f>
        <v>0</v>
      </c>
    </row>
    <row r="494" spans="1:8" ht="24" hidden="1" customHeight="1">
      <c r="A494" s="7" t="s">
        <v>39</v>
      </c>
      <c r="B494" s="145">
        <f t="shared" si="89"/>
        <v>0</v>
      </c>
      <c r="C494" s="145">
        <f t="shared" si="90"/>
        <v>0</v>
      </c>
      <c r="D494" s="143">
        <f t="shared" si="91"/>
        <v>0</v>
      </c>
    </row>
    <row r="495" spans="1:8" ht="24" hidden="1" customHeight="1" thickBot="1">
      <c r="A495" s="2" t="s">
        <v>40</v>
      </c>
      <c r="B495" s="146">
        <f t="shared" si="89"/>
        <v>0</v>
      </c>
      <c r="C495" s="146">
        <f t="shared" si="90"/>
        <v>0</v>
      </c>
      <c r="D495" s="144">
        <f t="shared" si="91"/>
        <v>0</v>
      </c>
      <c r="H495" s="117"/>
    </row>
    <row r="497" spans="1:8" ht="24" customHeight="1">
      <c r="A497" s="268" t="s">
        <v>209</v>
      </c>
      <c r="B497" s="268"/>
      <c r="C497" s="268"/>
      <c r="D497" s="268"/>
      <c r="E497" s="268"/>
      <c r="F497" s="268"/>
      <c r="G497" s="268"/>
      <c r="H497" s="268"/>
    </row>
    <row r="498" spans="1:8" ht="24" customHeight="1" thickBot="1">
      <c r="A498" s="294"/>
      <c r="B498" s="294"/>
      <c r="C498" s="294"/>
      <c r="D498" s="294"/>
      <c r="E498" s="294"/>
      <c r="F498" s="294"/>
    </row>
    <row r="499" spans="1:8" ht="49.5" customHeight="1">
      <c r="A499" s="295" t="s">
        <v>210</v>
      </c>
      <c r="B499" s="296"/>
      <c r="C499" s="124"/>
      <c r="D499" s="124"/>
      <c r="E499" s="124"/>
      <c r="F499" s="124"/>
    </row>
    <row r="500" spans="1:8" ht="24" customHeight="1">
      <c r="A500" s="127" t="s">
        <v>211</v>
      </c>
      <c r="B500" s="129">
        <v>0.05</v>
      </c>
      <c r="C500" s="124"/>
      <c r="D500" s="124"/>
      <c r="E500" s="124"/>
      <c r="F500" s="124"/>
    </row>
    <row r="501" spans="1:8" ht="24" customHeight="1">
      <c r="A501" s="127" t="s">
        <v>212</v>
      </c>
      <c r="B501" s="129">
        <v>0.1225</v>
      </c>
      <c r="C501" s="124"/>
      <c r="D501" s="124"/>
      <c r="E501" s="124"/>
      <c r="F501" s="124"/>
    </row>
    <row r="502" spans="1:8" ht="24" customHeight="1" thickBot="1">
      <c r="A502" s="128" t="s">
        <v>213</v>
      </c>
      <c r="B502" s="130">
        <v>0.1</v>
      </c>
      <c r="C502" s="124"/>
      <c r="D502" s="124"/>
      <c r="E502" s="124"/>
      <c r="F502" s="124"/>
    </row>
    <row r="503" spans="1:8" ht="24" customHeight="1" thickBot="1"/>
    <row r="504" spans="1:8" ht="24" customHeight="1" thickBot="1">
      <c r="A504" s="260" t="s">
        <v>209</v>
      </c>
      <c r="B504" s="261"/>
      <c r="C504" s="261"/>
      <c r="D504" s="262"/>
    </row>
    <row r="505" spans="1:8" ht="24" customHeight="1">
      <c r="A505" s="23" t="s">
        <v>28</v>
      </c>
      <c r="B505" s="24" t="s">
        <v>29</v>
      </c>
      <c r="C505" s="24" t="s">
        <v>30</v>
      </c>
      <c r="D505" s="25" t="s">
        <v>35</v>
      </c>
    </row>
    <row r="506" spans="1:8" ht="24" hidden="1" customHeight="1">
      <c r="A506" s="4" t="s">
        <v>36</v>
      </c>
      <c r="B506" s="105">
        <f ca="1">F74+E275+E379+D463+C490</f>
        <v>0</v>
      </c>
      <c r="C506" s="131">
        <f>((1+$B$500)/(1-$B$501-$B$502))-1</f>
        <v>0.35048231511254024</v>
      </c>
      <c r="D506" s="16">
        <f ca="1">B506*C506</f>
        <v>0</v>
      </c>
    </row>
    <row r="507" spans="1:8" ht="24" hidden="1" customHeight="1">
      <c r="A507" s="14" t="s">
        <v>37</v>
      </c>
      <c r="B507" s="107">
        <f ca="1">F75+E276+E380+D464+C491</f>
        <v>0</v>
      </c>
      <c r="C507" s="133">
        <f t="shared" ref="C507:C511" si="92">((1+$B$500)/(1-$B$501-$B$502))-1</f>
        <v>0.35048231511254024</v>
      </c>
      <c r="D507" s="18">
        <f t="shared" ref="D507:D511" ca="1" si="93">B507*C507</f>
        <v>0</v>
      </c>
    </row>
    <row r="508" spans="1:8" ht="24" customHeight="1">
      <c r="A508" s="181" t="str">
        <f>A16</f>
        <v>Recepcionista (44h semanais)</v>
      </c>
      <c r="B508" s="196">
        <f>F76+E277+E381+D465+C492</f>
        <v>4573.3106502925757</v>
      </c>
      <c r="C508" s="197">
        <f t="shared" si="92"/>
        <v>0.35048231511254024</v>
      </c>
      <c r="D508" s="183">
        <f t="shared" si="93"/>
        <v>1602.8645044433788</v>
      </c>
    </row>
    <row r="509" spans="1:8" ht="24" hidden="1" customHeight="1">
      <c r="A509" s="1" t="s">
        <v>38</v>
      </c>
      <c r="B509" s="198">
        <f>G77+E278+E382+D466+D493</f>
        <v>476.63998882499999</v>
      </c>
      <c r="C509" s="199">
        <f t="shared" si="92"/>
        <v>0.35048231511254024</v>
      </c>
      <c r="D509" s="20">
        <f t="shared" si="93"/>
        <v>167.05388675860129</v>
      </c>
    </row>
    <row r="510" spans="1:8" ht="24" hidden="1" customHeight="1">
      <c r="A510" s="7" t="s">
        <v>39</v>
      </c>
      <c r="B510" s="106">
        <f>G78+E279+E383+D467+D494</f>
        <v>476.63998882499999</v>
      </c>
      <c r="C510" s="132">
        <f t="shared" si="92"/>
        <v>0.35048231511254024</v>
      </c>
      <c r="D510" s="17">
        <f t="shared" si="93"/>
        <v>167.05388675860129</v>
      </c>
    </row>
    <row r="511" spans="1:8" ht="24" hidden="1" customHeight="1" thickBot="1">
      <c r="A511" s="2" t="s">
        <v>40</v>
      </c>
      <c r="B511" s="108">
        <f>G79+E280+E384+D468+D495</f>
        <v>714.5354333730138</v>
      </c>
      <c r="C511" s="134">
        <f t="shared" si="92"/>
        <v>0.35048231511254024</v>
      </c>
      <c r="D511" s="19">
        <f t="shared" si="93"/>
        <v>250.43203291851611</v>
      </c>
      <c r="H511" s="117"/>
    </row>
    <row r="513" spans="1:8" ht="24" customHeight="1">
      <c r="A513" s="268" t="s">
        <v>214</v>
      </c>
      <c r="B513" s="268"/>
      <c r="C513" s="268"/>
      <c r="D513" s="268"/>
      <c r="E513" s="268"/>
      <c r="F513" s="268"/>
      <c r="G513" s="268"/>
      <c r="H513" s="268"/>
    </row>
    <row r="514" spans="1:8" ht="51" customHeight="1">
      <c r="A514" s="272" t="s">
        <v>215</v>
      </c>
      <c r="B514" s="272"/>
      <c r="C514" s="272"/>
      <c r="D514" s="272"/>
      <c r="E514" s="272"/>
      <c r="F514" s="272"/>
    </row>
    <row r="515" spans="1:8" ht="24" customHeight="1" thickBot="1"/>
    <row r="516" spans="1:8" ht="24" customHeight="1" thickBot="1">
      <c r="A516" s="276" t="s">
        <v>216</v>
      </c>
      <c r="B516" s="277"/>
      <c r="C516" s="277"/>
      <c r="D516" s="278"/>
    </row>
    <row r="517" spans="1:8" ht="24" customHeight="1">
      <c r="A517" s="50" t="s">
        <v>28</v>
      </c>
      <c r="B517" s="51" t="s">
        <v>29</v>
      </c>
      <c r="C517" s="51" t="s">
        <v>217</v>
      </c>
      <c r="D517" s="52" t="s">
        <v>35</v>
      </c>
    </row>
    <row r="518" spans="1:8" ht="24" hidden="1" customHeight="1">
      <c r="A518" s="4" t="s">
        <v>38</v>
      </c>
      <c r="B518" s="11">
        <f>G77+E278+E382+D466+D493+D509</f>
        <v>643.69387558360131</v>
      </c>
      <c r="C518" s="5">
        <v>40</v>
      </c>
      <c r="D518" s="16">
        <f>B518/C518</f>
        <v>16.092346889590033</v>
      </c>
    </row>
    <row r="519" spans="1:8" ht="24" hidden="1" customHeight="1">
      <c r="A519" s="7" t="s">
        <v>39</v>
      </c>
      <c r="B519" s="12">
        <f>G78+E279+E383+D467+D494+D510</f>
        <v>643.69387558360131</v>
      </c>
      <c r="C519" s="8">
        <f>C518</f>
        <v>40</v>
      </c>
      <c r="D519" s="17">
        <f t="shared" ref="D519:D520" si="94">B519/C519</f>
        <v>16.092346889590033</v>
      </c>
    </row>
    <row r="520" spans="1:8" ht="24" customHeight="1">
      <c r="A520" s="2" t="str">
        <f>A16</f>
        <v>Recepcionista (44h semanais)</v>
      </c>
      <c r="B520" s="13">
        <f>G79+E280+E384+D468+D495+D511</f>
        <v>964.96746629152995</v>
      </c>
      <c r="C520" s="10">
        <f>C519</f>
        <v>40</v>
      </c>
      <c r="D520" s="19">
        <v>0</v>
      </c>
      <c r="H520" s="117"/>
    </row>
    <row r="522" spans="1:8" ht="24" customHeight="1">
      <c r="A522" s="268" t="s">
        <v>218</v>
      </c>
      <c r="B522" s="268"/>
      <c r="C522" s="268"/>
      <c r="D522" s="268"/>
      <c r="E522" s="268"/>
      <c r="F522" s="268"/>
      <c r="G522" s="268"/>
      <c r="H522" s="268"/>
    </row>
    <row r="523" spans="1:8" ht="24" customHeight="1" thickBot="1"/>
    <row r="524" spans="1:8" ht="24" customHeight="1" thickBot="1">
      <c r="A524" s="291" t="s">
        <v>219</v>
      </c>
      <c r="B524" s="292"/>
      <c r="C524" s="292"/>
      <c r="D524" s="293"/>
    </row>
    <row r="525" spans="1:8" ht="24" customHeight="1" thickBot="1">
      <c r="A525" s="91" t="s">
        <v>220</v>
      </c>
      <c r="B525" s="51" t="s">
        <v>221</v>
      </c>
      <c r="C525" s="51" t="s">
        <v>222</v>
      </c>
      <c r="D525" s="52" t="s">
        <v>223</v>
      </c>
    </row>
    <row r="526" spans="1:8" ht="32.1" customHeight="1">
      <c r="A526" s="54" t="s">
        <v>224</v>
      </c>
      <c r="B526" s="11">
        <f ca="1">F74</f>
        <v>0</v>
      </c>
      <c r="C526" s="11">
        <f ca="1">F75</f>
        <v>0</v>
      </c>
      <c r="D526" s="90">
        <f>F76</f>
        <v>1675.04</v>
      </c>
    </row>
    <row r="527" spans="1:8" ht="32.1" customHeight="1">
      <c r="A527" s="34" t="s">
        <v>225</v>
      </c>
      <c r="B527" s="12">
        <f ca="1">E275</f>
        <v>0</v>
      </c>
      <c r="C527" s="12">
        <f ca="1">E276</f>
        <v>0</v>
      </c>
      <c r="D527" s="53">
        <f>E277</f>
        <v>2031.6003599999999</v>
      </c>
    </row>
    <row r="528" spans="1:8" ht="32.1" customHeight="1">
      <c r="A528" s="34" t="s">
        <v>226</v>
      </c>
      <c r="B528" s="12">
        <f ca="1">E379</f>
        <v>0</v>
      </c>
      <c r="C528" s="12">
        <f ca="1">E380</f>
        <v>0</v>
      </c>
      <c r="D528" s="53">
        <f>E381</f>
        <v>351.30243177777777</v>
      </c>
    </row>
    <row r="529" spans="1:4" ht="32.1" customHeight="1">
      <c r="A529" s="34" t="s">
        <v>227</v>
      </c>
      <c r="B529" s="12">
        <f ca="1">D463</f>
        <v>0</v>
      </c>
      <c r="C529" s="12">
        <f ca="1">D464</f>
        <v>0</v>
      </c>
      <c r="D529" s="53">
        <f>D465</f>
        <v>394.52335851479762</v>
      </c>
    </row>
    <row r="530" spans="1:4" ht="32.1" customHeight="1">
      <c r="A530" s="34" t="s">
        <v>228</v>
      </c>
      <c r="B530" s="12">
        <v>0</v>
      </c>
      <c r="C530" s="12">
        <v>0</v>
      </c>
      <c r="D530" s="53">
        <f>C492</f>
        <v>120.8445</v>
      </c>
    </row>
    <row r="531" spans="1:4" ht="32.1" customHeight="1">
      <c r="A531" s="34" t="s">
        <v>229</v>
      </c>
      <c r="B531" s="12">
        <f ca="1">D506</f>
        <v>0</v>
      </c>
      <c r="C531" s="12">
        <f ca="1">D507</f>
        <v>0</v>
      </c>
      <c r="D531" s="53">
        <f>D508</f>
        <v>1602.8645044433788</v>
      </c>
    </row>
    <row r="532" spans="1:4" ht="32.1" customHeight="1">
      <c r="A532" s="34" t="s">
        <v>230</v>
      </c>
      <c r="B532" s="12">
        <v>0</v>
      </c>
      <c r="C532" s="12">
        <v>0</v>
      </c>
      <c r="D532" s="53">
        <f>D520</f>
        <v>0</v>
      </c>
    </row>
    <row r="533" spans="1:4" ht="32.1" customHeight="1" thickBot="1">
      <c r="A533" s="114" t="s">
        <v>231</v>
      </c>
      <c r="B533" s="115">
        <f ca="1">SUM(B526:B532)</f>
        <v>0</v>
      </c>
      <c r="C533" s="115">
        <f ca="1">SUM(C526:C532)</f>
        <v>0</v>
      </c>
      <c r="D533" s="116">
        <f>SUM(D526:D532)</f>
        <v>6176.1751547359545</v>
      </c>
    </row>
    <row r="534" spans="1:4" ht="32.1" customHeight="1" thickBot="1">
      <c r="A534" s="77" t="s">
        <v>232</v>
      </c>
      <c r="B534" s="84">
        <f ca="1">B533*2</f>
        <v>0</v>
      </c>
      <c r="C534" s="84">
        <f ca="1">C533*2</f>
        <v>0</v>
      </c>
      <c r="D534" s="85">
        <f>D533*1</f>
        <v>6176.1751547359545</v>
      </c>
    </row>
    <row r="535" spans="1:4" ht="24" customHeight="1">
      <c r="A535" s="74"/>
    </row>
    <row r="536" spans="1:4" ht="24" customHeight="1">
      <c r="A536" s="74"/>
    </row>
    <row r="537" spans="1:4" ht="24" customHeight="1">
      <c r="A537" s="74"/>
    </row>
  </sheetData>
  <mergeCells count="113">
    <mergeCell ref="A10:H10"/>
    <mergeCell ref="A13:H13"/>
    <mergeCell ref="A20:H20"/>
    <mergeCell ref="A28:H28"/>
    <mergeCell ref="A41:H41"/>
    <mergeCell ref="A69:H69"/>
    <mergeCell ref="A70:H70"/>
    <mergeCell ref="A81:H81"/>
    <mergeCell ref="A122:H122"/>
    <mergeCell ref="A103:E103"/>
    <mergeCell ref="A112:E112"/>
    <mergeCell ref="A85:D85"/>
    <mergeCell ref="A58:F58"/>
    <mergeCell ref="A94:D94"/>
    <mergeCell ref="A57:D57"/>
    <mergeCell ref="A60:D60"/>
    <mergeCell ref="A47:E47"/>
    <mergeCell ref="A445:H445"/>
    <mergeCell ref="A391:A392"/>
    <mergeCell ref="B391:B392"/>
    <mergeCell ref="A224:H224"/>
    <mergeCell ref="A243:H243"/>
    <mergeCell ref="A245:D245"/>
    <mergeCell ref="A262:H262"/>
    <mergeCell ref="A195:F195"/>
    <mergeCell ref="A234:D234"/>
    <mergeCell ref="A406:D406"/>
    <mergeCell ref="A407:A408"/>
    <mergeCell ref="B407:D407"/>
    <mergeCell ref="A426:D426"/>
    <mergeCell ref="A435:E435"/>
    <mergeCell ref="A423:H423"/>
    <mergeCell ref="A444:H444"/>
    <mergeCell ref="A424:H424"/>
    <mergeCell ref="C391:C392"/>
    <mergeCell ref="A377:E377"/>
    <mergeCell ref="A389:G389"/>
    <mergeCell ref="A390:G390"/>
    <mergeCell ref="A375:H375"/>
    <mergeCell ref="A386:H386"/>
    <mergeCell ref="A387:H387"/>
    <mergeCell ref="A524:D524"/>
    <mergeCell ref="A504:D504"/>
    <mergeCell ref="A516:D516"/>
    <mergeCell ref="A514:F514"/>
    <mergeCell ref="A513:H513"/>
    <mergeCell ref="A522:H522"/>
    <mergeCell ref="A447:D447"/>
    <mergeCell ref="A453:D453"/>
    <mergeCell ref="A498:F498"/>
    <mergeCell ref="A499:B499"/>
    <mergeCell ref="A472:D472"/>
    <mergeCell ref="A479:C479"/>
    <mergeCell ref="A459:H459"/>
    <mergeCell ref="A470:H470"/>
    <mergeCell ref="A497:H497"/>
    <mergeCell ref="A461:D461"/>
    <mergeCell ref="A480:E480"/>
    <mergeCell ref="A488:C488"/>
    <mergeCell ref="A327:D327"/>
    <mergeCell ref="A336:D336"/>
    <mergeCell ref="A345:D345"/>
    <mergeCell ref="A366:D366"/>
    <mergeCell ref="A357:E357"/>
    <mergeCell ref="A324:H324"/>
    <mergeCell ref="A354:H354"/>
    <mergeCell ref="A325:H325"/>
    <mergeCell ref="A355:H355"/>
    <mergeCell ref="A315:D315"/>
    <mergeCell ref="A253:D253"/>
    <mergeCell ref="A285:B285"/>
    <mergeCell ref="A297:D297"/>
    <mergeCell ref="A306:D306"/>
    <mergeCell ref="A273:E273"/>
    <mergeCell ref="A294:H294"/>
    <mergeCell ref="A271:H271"/>
    <mergeCell ref="A282:H282"/>
    <mergeCell ref="A295:H295"/>
    <mergeCell ref="A283:H283"/>
    <mergeCell ref="A164:H164"/>
    <mergeCell ref="A232:H232"/>
    <mergeCell ref="A251:H251"/>
    <mergeCell ref="A197:D197"/>
    <mergeCell ref="A206:D206"/>
    <mergeCell ref="A215:D215"/>
    <mergeCell ref="A166:F166"/>
    <mergeCell ref="A177:E177"/>
    <mergeCell ref="A163:H163"/>
    <mergeCell ref="A226:D226"/>
    <mergeCell ref="A145:D145"/>
    <mergeCell ref="A1:H1"/>
    <mergeCell ref="A3:H3"/>
    <mergeCell ref="A124:B124"/>
    <mergeCell ref="A136:D136"/>
    <mergeCell ref="A121:H121"/>
    <mergeCell ref="A154:D154"/>
    <mergeCell ref="A186:D186"/>
    <mergeCell ref="A5:H5"/>
    <mergeCell ref="A9:H9"/>
    <mergeCell ref="A15:B15"/>
    <mergeCell ref="A30:D30"/>
    <mergeCell ref="A52:D52"/>
    <mergeCell ref="A6:H6"/>
    <mergeCell ref="A12:H12"/>
    <mergeCell ref="A19:H19"/>
    <mergeCell ref="A83:H83"/>
    <mergeCell ref="A168:E168"/>
    <mergeCell ref="A7:H7"/>
    <mergeCell ref="A72:F72"/>
    <mergeCell ref="A22:D22"/>
    <mergeCell ref="A43:E43"/>
    <mergeCell ref="A27:H27"/>
    <mergeCell ref="A40:H40"/>
  </mergeCells>
  <pageMargins left="0.511811024" right="0.511811024" top="0.78740157499999996" bottom="0.78740157499999996" header="0.31496062000000002" footer="0.31496062000000002"/>
  <pageSetup paperSize="9" orientation="portrait" horizontalDpi="4294967295" verticalDpi="4294967295"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38"/>
  <sheetViews>
    <sheetView showGridLines="0" topLeftCell="A132" zoomScale="115" zoomScaleNormal="115" workbookViewId="0">
      <selection activeCell="E134" sqref="E134"/>
    </sheetView>
  </sheetViews>
  <sheetFormatPr defaultRowHeight="15.75"/>
  <cols>
    <col min="1" max="1" width="9.140625" style="156"/>
    <col min="2" max="2" width="72.140625" style="156" customWidth="1"/>
    <col min="3" max="3" width="18" style="156" customWidth="1"/>
    <col min="4" max="4" width="14.28515625" style="156" customWidth="1"/>
    <col min="5" max="5" width="12.7109375" style="156" customWidth="1"/>
    <col min="6" max="6" width="12" style="156" customWidth="1"/>
    <col min="7" max="7" width="15.140625" style="156" customWidth="1"/>
    <col min="8" max="16384" width="9.140625" style="156"/>
  </cols>
  <sheetData>
    <row r="1" spans="1:4" ht="67.5" customHeight="1">
      <c r="A1" s="316" t="s">
        <v>15</v>
      </c>
      <c r="B1" s="316"/>
      <c r="C1" s="316"/>
      <c r="D1" s="316"/>
    </row>
    <row r="3" spans="1:4" ht="20.25">
      <c r="A3" s="316" t="s">
        <v>16</v>
      </c>
      <c r="B3" s="316"/>
      <c r="C3" s="316"/>
      <c r="D3" s="316"/>
    </row>
    <row r="5" spans="1:4" ht="23.25">
      <c r="A5" s="267" t="s">
        <v>17</v>
      </c>
      <c r="B5" s="267"/>
      <c r="C5" s="267"/>
      <c r="D5" s="267"/>
    </row>
    <row r="6" spans="1:4" ht="23.25">
      <c r="A6" s="267" t="s">
        <v>233</v>
      </c>
      <c r="B6" s="267"/>
      <c r="C6" s="267"/>
      <c r="D6" s="267"/>
    </row>
    <row r="7" spans="1:4">
      <c r="A7" s="319" t="s">
        <v>234</v>
      </c>
      <c r="B7" s="319"/>
      <c r="C7" s="319"/>
      <c r="D7" s="319"/>
    </row>
    <row r="10" spans="1:4">
      <c r="A10" s="313" t="s">
        <v>235</v>
      </c>
      <c r="B10" s="313"/>
      <c r="C10" s="313"/>
    </row>
    <row r="11" spans="1:4" ht="16.5" thickBot="1"/>
    <row r="12" spans="1:4" ht="16.5" thickBot="1">
      <c r="A12" s="147">
        <v>1</v>
      </c>
      <c r="B12" s="148" t="s">
        <v>236</v>
      </c>
      <c r="C12" s="148" t="s">
        <v>237</v>
      </c>
    </row>
    <row r="13" spans="1:4">
      <c r="A13" s="149" t="s">
        <v>238</v>
      </c>
      <c r="B13" s="150" t="s">
        <v>239</v>
      </c>
      <c r="C13" s="200">
        <f>'Custo por trabalhador Recep.'!B16</f>
        <v>1675.04</v>
      </c>
    </row>
    <row r="14" spans="1:4">
      <c r="A14" s="149" t="s">
        <v>240</v>
      </c>
      <c r="B14" s="150" t="s">
        <v>241</v>
      </c>
      <c r="C14" s="200">
        <f>'Custo por trabalhador Recep.'!D34</f>
        <v>0</v>
      </c>
    </row>
    <row r="15" spans="1:4">
      <c r="A15" s="149" t="s">
        <v>242</v>
      </c>
      <c r="B15" s="150" t="s">
        <v>243</v>
      </c>
      <c r="C15" s="200" t="s">
        <v>12</v>
      </c>
    </row>
    <row r="16" spans="1:4">
      <c r="A16" s="149" t="s">
        <v>244</v>
      </c>
      <c r="B16" s="150" t="s">
        <v>47</v>
      </c>
      <c r="C16" s="200" t="s">
        <v>12</v>
      </c>
    </row>
    <row r="17" spans="1:3">
      <c r="A17" s="149" t="s">
        <v>245</v>
      </c>
      <c r="B17" s="150" t="s">
        <v>246</v>
      </c>
      <c r="C17" s="200" t="s">
        <v>12</v>
      </c>
    </row>
    <row r="18" spans="1:3">
      <c r="A18" s="149"/>
      <c r="B18" s="150"/>
      <c r="C18" s="200"/>
    </row>
    <row r="19" spans="1:3">
      <c r="A19" s="149" t="s">
        <v>247</v>
      </c>
      <c r="B19" s="150" t="s">
        <v>248</v>
      </c>
      <c r="C19" s="200" t="s">
        <v>12</v>
      </c>
    </row>
    <row r="20" spans="1:3">
      <c r="A20" s="311" t="s">
        <v>56</v>
      </c>
      <c r="B20" s="312"/>
      <c r="C20" s="200">
        <f>'Custo por trabalhador Recep.'!F76</f>
        <v>1675.04</v>
      </c>
    </row>
    <row r="23" spans="1:3">
      <c r="A23" s="313" t="s">
        <v>249</v>
      </c>
      <c r="B23" s="313"/>
      <c r="C23" s="313"/>
    </row>
    <row r="24" spans="1:3">
      <c r="A24" s="39"/>
    </row>
    <row r="25" spans="1:3">
      <c r="A25" s="314" t="s">
        <v>250</v>
      </c>
      <c r="B25" s="314"/>
      <c r="C25" s="314"/>
    </row>
    <row r="26" spans="1:3" ht="16.5" thickBot="1"/>
    <row r="27" spans="1:3" ht="16.5" thickBot="1">
      <c r="A27" s="147" t="s">
        <v>251</v>
      </c>
      <c r="B27" s="148" t="s">
        <v>252</v>
      </c>
      <c r="C27" s="148" t="s">
        <v>237</v>
      </c>
    </row>
    <row r="28" spans="1:3">
      <c r="A28" s="149" t="s">
        <v>238</v>
      </c>
      <c r="B28" s="150" t="s">
        <v>253</v>
      </c>
      <c r="C28" s="218">
        <f>'Custo por trabalhador Recep.'!B116</f>
        <v>139.58666666666664</v>
      </c>
    </row>
    <row r="29" spans="1:3">
      <c r="A29" s="149" t="s">
        <v>240</v>
      </c>
      <c r="B29" s="150" t="s">
        <v>254</v>
      </c>
      <c r="C29" s="218">
        <f>'Custo por trabalhador Recep.'!C116+'Custo por trabalhador Recep.'!D116</f>
        <v>186.11555555555552</v>
      </c>
    </row>
    <row r="30" spans="1:3">
      <c r="A30" s="311" t="s">
        <v>56</v>
      </c>
      <c r="B30" s="312"/>
      <c r="C30" s="218">
        <f>'Custo por trabalhador Recep.'!E116</f>
        <v>325.70222222222219</v>
      </c>
    </row>
    <row r="33" spans="1:4" ht="32.25" customHeight="1">
      <c r="A33" s="315" t="s">
        <v>255</v>
      </c>
      <c r="B33" s="315"/>
      <c r="C33" s="315"/>
      <c r="D33" s="315"/>
    </row>
    <row r="34" spans="1:4" ht="16.5" thickBot="1"/>
    <row r="35" spans="1:4" ht="16.5" thickBot="1">
      <c r="A35" s="147" t="s">
        <v>256</v>
      </c>
      <c r="B35" s="148" t="s">
        <v>257</v>
      </c>
      <c r="C35" s="148" t="s">
        <v>258</v>
      </c>
      <c r="D35" s="148" t="s">
        <v>237</v>
      </c>
    </row>
    <row r="36" spans="1:4" ht="16.5" thickBot="1">
      <c r="A36" s="149" t="s">
        <v>238</v>
      </c>
      <c r="B36" s="150" t="s">
        <v>259</v>
      </c>
      <c r="C36" s="152">
        <v>0.2</v>
      </c>
      <c r="D36" s="200">
        <f>($C$20+$C$30)*C36</f>
        <v>400.14844444444446</v>
      </c>
    </row>
    <row r="37" spans="1:4">
      <c r="A37" s="149" t="s">
        <v>240</v>
      </c>
      <c r="B37" s="150" t="s">
        <v>260</v>
      </c>
      <c r="C37" s="152">
        <v>2.5000000000000001E-2</v>
      </c>
      <c r="D37" s="200">
        <f t="shared" ref="D37:D44" si="0">($C$20+$C$30)*C37</f>
        <v>50.018555555555558</v>
      </c>
    </row>
    <row r="38" spans="1:4">
      <c r="A38" s="149" t="s">
        <v>242</v>
      </c>
      <c r="B38" s="150" t="s">
        <v>261</v>
      </c>
      <c r="C38" s="219">
        <v>0.03</v>
      </c>
      <c r="D38" s="200">
        <f t="shared" si="0"/>
        <v>60.02226666666666</v>
      </c>
    </row>
    <row r="39" spans="1:4">
      <c r="A39" s="149" t="s">
        <v>244</v>
      </c>
      <c r="B39" s="150" t="s">
        <v>262</v>
      </c>
      <c r="C39" s="152">
        <v>1.4999999999999999E-2</v>
      </c>
      <c r="D39" s="200">
        <f t="shared" si="0"/>
        <v>30.01113333333333</v>
      </c>
    </row>
    <row r="40" spans="1:4">
      <c r="A40" s="149" t="s">
        <v>245</v>
      </c>
      <c r="B40" s="150" t="s">
        <v>263</v>
      </c>
      <c r="C40" s="152">
        <v>0.01</v>
      </c>
      <c r="D40" s="200">
        <f t="shared" si="0"/>
        <v>20.007422222222221</v>
      </c>
    </row>
    <row r="41" spans="1:4">
      <c r="A41" s="149" t="s">
        <v>264</v>
      </c>
      <c r="B41" s="150" t="s">
        <v>76</v>
      </c>
      <c r="C41" s="152">
        <v>6.0000000000000001E-3</v>
      </c>
      <c r="D41" s="200">
        <f t="shared" si="0"/>
        <v>12.004453333333332</v>
      </c>
    </row>
    <row r="42" spans="1:4">
      <c r="A42" s="149" t="s">
        <v>247</v>
      </c>
      <c r="B42" s="150" t="s">
        <v>77</v>
      </c>
      <c r="C42" s="152">
        <v>2E-3</v>
      </c>
      <c r="D42" s="200">
        <f t="shared" si="0"/>
        <v>4.0014844444444444</v>
      </c>
    </row>
    <row r="43" spans="1:4">
      <c r="A43" s="149" t="s">
        <v>265</v>
      </c>
      <c r="B43" s="150" t="s">
        <v>78</v>
      </c>
      <c r="C43" s="152">
        <v>0.08</v>
      </c>
      <c r="D43" s="200">
        <f t="shared" si="0"/>
        <v>160.05937777777777</v>
      </c>
    </row>
    <row r="44" spans="1:4">
      <c r="A44" s="311" t="s">
        <v>266</v>
      </c>
      <c r="B44" s="312"/>
      <c r="C44" s="152">
        <f>SUM(C35:C43)</f>
        <v>0.36800000000000005</v>
      </c>
      <c r="D44" s="200">
        <f t="shared" si="0"/>
        <v>736.27313777777783</v>
      </c>
    </row>
    <row r="47" spans="1:4">
      <c r="A47" s="314" t="s">
        <v>267</v>
      </c>
      <c r="B47" s="314"/>
      <c r="C47" s="314"/>
    </row>
    <row r="48" spans="1:4" ht="16.5" thickBot="1"/>
    <row r="49" spans="1:3" ht="16.5" thickBot="1">
      <c r="A49" s="147" t="s">
        <v>268</v>
      </c>
      <c r="B49" s="148" t="s">
        <v>269</v>
      </c>
      <c r="C49" s="148" t="s">
        <v>237</v>
      </c>
    </row>
    <row r="50" spans="1:3" ht="16.5" thickBot="1">
      <c r="A50" s="149" t="s">
        <v>238</v>
      </c>
      <c r="B50" s="150" t="s">
        <v>270</v>
      </c>
      <c r="C50" s="151">
        <f>'Custo por trabalhador Recep.'!D190</f>
        <v>0</v>
      </c>
    </row>
    <row r="51" spans="1:3">
      <c r="A51" s="149" t="s">
        <v>240</v>
      </c>
      <c r="B51" s="150" t="s">
        <v>271</v>
      </c>
      <c r="C51" s="218">
        <f>'Custo por trabalhador Recep.'!D219</f>
        <v>601.12800000000004</v>
      </c>
    </row>
    <row r="52" spans="1:3">
      <c r="A52" s="149" t="s">
        <v>242</v>
      </c>
      <c r="B52" s="150" t="s">
        <v>272</v>
      </c>
      <c r="C52" s="218">
        <f>'Custo por trabalhador Recep.'!D230</f>
        <v>106</v>
      </c>
    </row>
    <row r="53" spans="1:3">
      <c r="A53" s="149" t="s">
        <v>244</v>
      </c>
      <c r="B53" s="150" t="s">
        <v>273</v>
      </c>
      <c r="C53" s="218">
        <f>'Custo por trabalhador Recep.'!D238</f>
        <v>49.35</v>
      </c>
    </row>
    <row r="54" spans="1:3">
      <c r="A54" s="149" t="s">
        <v>245</v>
      </c>
      <c r="B54" s="150" t="s">
        <v>114</v>
      </c>
      <c r="C54" s="218">
        <f>'Custo por trabalhador Recep.'!D249</f>
        <v>129.39500000000001</v>
      </c>
    </row>
    <row r="55" spans="1:3">
      <c r="A55" s="149" t="s">
        <v>264</v>
      </c>
      <c r="B55" s="150" t="s">
        <v>115</v>
      </c>
      <c r="C55" s="218">
        <f>'Custo por trabalhador Recep.'!D257</f>
        <v>83.751999999999995</v>
      </c>
    </row>
    <row r="56" spans="1:3">
      <c r="A56" s="149" t="s">
        <v>247</v>
      </c>
      <c r="B56" s="150" t="s">
        <v>248</v>
      </c>
      <c r="C56" s="151"/>
    </row>
    <row r="57" spans="1:3">
      <c r="A57" s="311" t="s">
        <v>56</v>
      </c>
      <c r="B57" s="312"/>
      <c r="C57" s="218">
        <f>'Custo por trabalhador Recep.'!H266</f>
        <v>969.625</v>
      </c>
    </row>
    <row r="60" spans="1:3">
      <c r="A60" s="314" t="s">
        <v>274</v>
      </c>
      <c r="B60" s="314"/>
      <c r="C60" s="314"/>
    </row>
    <row r="61" spans="1:3" ht="16.5" thickBot="1"/>
    <row r="62" spans="1:3" ht="16.5" thickBot="1">
      <c r="A62" s="147">
        <v>2</v>
      </c>
      <c r="B62" s="148" t="s">
        <v>275</v>
      </c>
      <c r="C62" s="148" t="s">
        <v>237</v>
      </c>
    </row>
    <row r="63" spans="1:3">
      <c r="A63" s="149" t="s">
        <v>251</v>
      </c>
      <c r="B63" s="150" t="s">
        <v>252</v>
      </c>
      <c r="C63" s="218">
        <f>'Custo por trabalhador Recep.'!B277</f>
        <v>325.70222222222219</v>
      </c>
    </row>
    <row r="64" spans="1:3">
      <c r="A64" s="149" t="s">
        <v>256</v>
      </c>
      <c r="B64" s="150" t="s">
        <v>257</v>
      </c>
      <c r="C64" s="218">
        <f>'Custo por trabalhador Recep.'!C277</f>
        <v>736.27313777777783</v>
      </c>
    </row>
    <row r="65" spans="1:3">
      <c r="A65" s="149" t="s">
        <v>268</v>
      </c>
      <c r="B65" s="150" t="s">
        <v>269</v>
      </c>
      <c r="C65" s="218">
        <f>'Custo por trabalhador Recep.'!D277</f>
        <v>969.625</v>
      </c>
    </row>
    <row r="66" spans="1:3">
      <c r="A66" s="311" t="s">
        <v>56</v>
      </c>
      <c r="B66" s="312"/>
      <c r="C66" s="200">
        <f>'Custo por trabalhador Recep.'!E277</f>
        <v>2031.6003599999999</v>
      </c>
    </row>
    <row r="67" spans="1:3">
      <c r="A67" s="33"/>
    </row>
    <row r="69" spans="1:3">
      <c r="A69" s="313" t="s">
        <v>276</v>
      </c>
      <c r="B69" s="313"/>
      <c r="C69" s="313"/>
    </row>
    <row r="70" spans="1:3" ht="16.5" thickBot="1"/>
    <row r="71" spans="1:3" ht="16.5" thickBot="1">
      <c r="A71" s="147">
        <v>3</v>
      </c>
      <c r="B71" s="148" t="s">
        <v>277</v>
      </c>
      <c r="C71" s="148" t="s">
        <v>237</v>
      </c>
    </row>
    <row r="72" spans="1:3">
      <c r="A72" s="149" t="s">
        <v>238</v>
      </c>
      <c r="B72" s="154" t="s">
        <v>278</v>
      </c>
      <c r="C72" s="218">
        <f>'Custo por trabalhador Recep.'!D319</f>
        <v>146.2016855</v>
      </c>
    </row>
    <row r="73" spans="1:3">
      <c r="A73" s="149" t="s">
        <v>240</v>
      </c>
      <c r="B73" s="154" t="s">
        <v>279</v>
      </c>
      <c r="C73" s="218">
        <f>'Custo por trabalhador Recep.'!D301</f>
        <v>260.86888333333332</v>
      </c>
    </row>
    <row r="74" spans="1:3">
      <c r="A74" s="149" t="s">
        <v>242</v>
      </c>
      <c r="B74" s="154" t="s">
        <v>280</v>
      </c>
      <c r="C74" s="218">
        <f>'Custo por trabalhador Recep.'!D310</f>
        <v>64.02375111111111</v>
      </c>
    </row>
    <row r="75" spans="1:3">
      <c r="A75" s="149" t="s">
        <v>244</v>
      </c>
      <c r="B75" s="154" t="s">
        <v>281</v>
      </c>
      <c r="C75" s="218">
        <f>'Custo por trabalhador Recep.'!D349</f>
        <v>205.10074627777777</v>
      </c>
    </row>
    <row r="76" spans="1:3">
      <c r="A76" s="149" t="s">
        <v>245</v>
      </c>
      <c r="B76" s="154" t="s">
        <v>282</v>
      </c>
      <c r="C76" s="218">
        <f>'Custo por trabalhador Recep.'!D331</f>
        <v>308.88669666666664</v>
      </c>
    </row>
    <row r="77" spans="1:3">
      <c r="A77" s="149" t="s">
        <v>264</v>
      </c>
      <c r="B77" s="154" t="s">
        <v>283</v>
      </c>
      <c r="C77" s="218">
        <f>'Custo por trabalhador Recep.'!D340</f>
        <v>64.02375111111111</v>
      </c>
    </row>
    <row r="78" spans="1:3">
      <c r="A78" s="311" t="s">
        <v>56</v>
      </c>
      <c r="B78" s="312"/>
      <c r="C78" s="218">
        <f>'Custo por trabalhador Recep.'!E381</f>
        <v>351.30243177777777</v>
      </c>
    </row>
    <row r="81" spans="1:3">
      <c r="A81" s="313" t="s">
        <v>284</v>
      </c>
      <c r="B81" s="313"/>
      <c r="C81" s="313"/>
    </row>
    <row r="84" spans="1:3">
      <c r="A84" s="314" t="s">
        <v>285</v>
      </c>
      <c r="B84" s="314"/>
      <c r="C84" s="314"/>
    </row>
    <row r="85" spans="1:3" ht="16.5" thickBot="1">
      <c r="A85" s="39"/>
    </row>
    <row r="86" spans="1:3" ht="16.5" thickBot="1">
      <c r="A86" s="147" t="s">
        <v>286</v>
      </c>
      <c r="B86" s="148" t="s">
        <v>287</v>
      </c>
      <c r="C86" s="148" t="s">
        <v>237</v>
      </c>
    </row>
    <row r="87" spans="1:3">
      <c r="A87" s="317" t="s">
        <v>287</v>
      </c>
      <c r="B87" s="318"/>
      <c r="C87" s="218">
        <f>'Custo por trabalhador Recep.'!E439</f>
        <v>394.52335851479762</v>
      </c>
    </row>
    <row r="88" spans="1:3">
      <c r="A88" s="311" t="s">
        <v>266</v>
      </c>
      <c r="B88" s="312"/>
      <c r="C88" s="218">
        <f>'Custo por trabalhador Recep.'!E439</f>
        <v>394.52335851479762</v>
      </c>
    </row>
    <row r="91" spans="1:3">
      <c r="A91" s="314" t="s">
        <v>288</v>
      </c>
      <c r="B91" s="314"/>
      <c r="C91" s="314"/>
    </row>
    <row r="92" spans="1:3" ht="16.5" thickBot="1">
      <c r="A92" s="39"/>
    </row>
    <row r="93" spans="1:3" ht="16.5" thickBot="1">
      <c r="A93" s="147" t="s">
        <v>289</v>
      </c>
      <c r="B93" s="148" t="s">
        <v>290</v>
      </c>
      <c r="C93" s="148" t="s">
        <v>237</v>
      </c>
    </row>
    <row r="94" spans="1:3" ht="16.5" thickBot="1">
      <c r="A94" s="149" t="s">
        <v>238</v>
      </c>
      <c r="B94" s="150" t="s">
        <v>291</v>
      </c>
      <c r="C94" s="151">
        <f>'Custo por trabalhador Recep.'!D457</f>
        <v>0</v>
      </c>
    </row>
    <row r="95" spans="1:3" ht="16.5" thickBot="1">
      <c r="A95" s="311" t="s">
        <v>56</v>
      </c>
      <c r="B95" s="312"/>
      <c r="C95" s="151">
        <f>'Custo por trabalhador Recep.'!D457</f>
        <v>0</v>
      </c>
    </row>
    <row r="98" spans="1:3">
      <c r="A98" s="314" t="s">
        <v>292</v>
      </c>
      <c r="B98" s="314"/>
      <c r="C98" s="314"/>
    </row>
    <row r="99" spans="1:3" ht="16.5" thickBot="1">
      <c r="A99" s="39"/>
    </row>
    <row r="100" spans="1:3" ht="16.5" thickBot="1">
      <c r="A100" s="147">
        <v>4</v>
      </c>
      <c r="B100" s="148" t="s">
        <v>293</v>
      </c>
      <c r="C100" s="148" t="s">
        <v>237</v>
      </c>
    </row>
    <row r="101" spans="1:3">
      <c r="A101" s="149" t="s">
        <v>286</v>
      </c>
      <c r="B101" s="150" t="s">
        <v>287</v>
      </c>
      <c r="C101" s="218">
        <f>'Custo por trabalhador Recep.'!B465</f>
        <v>394.52335851479762</v>
      </c>
    </row>
    <row r="102" spans="1:3" ht="16.5" thickBot="1">
      <c r="A102" s="149" t="s">
        <v>289</v>
      </c>
      <c r="B102" s="150" t="s">
        <v>290</v>
      </c>
      <c r="C102" s="151">
        <f>'Custo por trabalhador Recep.'!C465</f>
        <v>0</v>
      </c>
    </row>
    <row r="103" spans="1:3">
      <c r="A103" s="311" t="s">
        <v>56</v>
      </c>
      <c r="B103" s="312"/>
      <c r="C103" s="218">
        <f>'Custo por trabalhador Recep.'!D465</f>
        <v>394.52335851479762</v>
      </c>
    </row>
    <row r="106" spans="1:3">
      <c r="A106" s="313" t="s">
        <v>294</v>
      </c>
      <c r="B106" s="313"/>
      <c r="C106" s="313"/>
    </row>
    <row r="107" spans="1:3" ht="16.5" thickBot="1"/>
    <row r="108" spans="1:3" ht="16.5" thickBot="1">
      <c r="A108" s="147">
        <v>5</v>
      </c>
      <c r="B108" s="155" t="s">
        <v>228</v>
      </c>
      <c r="C108" s="148" t="s">
        <v>237</v>
      </c>
    </row>
    <row r="109" spans="1:3" ht="16.5" thickBot="1">
      <c r="A109" s="149" t="s">
        <v>238</v>
      </c>
      <c r="B109" s="150" t="s">
        <v>295</v>
      </c>
      <c r="C109" s="200">
        <f>'Custo por trabalhador Recep.'!B492</f>
        <v>120.8445</v>
      </c>
    </row>
    <row r="110" spans="1:3" ht="16.5" thickBot="1">
      <c r="A110" s="149" t="s">
        <v>240</v>
      </c>
      <c r="B110" s="150" t="s">
        <v>296</v>
      </c>
      <c r="C110" s="151"/>
    </row>
    <row r="111" spans="1:3" ht="16.5" thickBot="1">
      <c r="A111" s="149" t="s">
        <v>242</v>
      </c>
      <c r="B111" s="150" t="s">
        <v>297</v>
      </c>
      <c r="C111" s="200">
        <f>0</f>
        <v>0</v>
      </c>
    </row>
    <row r="112" spans="1:3" ht="16.5" thickBot="1">
      <c r="A112" s="149" t="s">
        <v>244</v>
      </c>
      <c r="B112" s="150" t="s">
        <v>248</v>
      </c>
      <c r="C112" s="151"/>
    </row>
    <row r="113" spans="1:4" ht="16.5" thickBot="1">
      <c r="A113" s="311" t="s">
        <v>266</v>
      </c>
      <c r="B113" s="312"/>
      <c r="C113" s="200">
        <f>'Custo por trabalhador Recep.'!C492</f>
        <v>120.8445</v>
      </c>
    </row>
    <row r="116" spans="1:4">
      <c r="A116" s="313" t="s">
        <v>298</v>
      </c>
      <c r="B116" s="313"/>
      <c r="C116" s="313"/>
    </row>
    <row r="117" spans="1:4" ht="16.5" thickBot="1"/>
    <row r="118" spans="1:4" ht="16.5" thickBot="1">
      <c r="A118" s="147">
        <v>6</v>
      </c>
      <c r="B118" s="155" t="s">
        <v>229</v>
      </c>
      <c r="C118" s="148" t="s">
        <v>258</v>
      </c>
      <c r="D118" s="148" t="s">
        <v>237</v>
      </c>
    </row>
    <row r="119" spans="1:4">
      <c r="A119" s="149" t="s">
        <v>238</v>
      </c>
      <c r="B119" s="150" t="s">
        <v>211</v>
      </c>
      <c r="C119" s="247">
        <v>0.05</v>
      </c>
      <c r="D119" s="200">
        <f>'Custo por trabalhador Recep.'!B508*'Planilha de Custos Recep.'!C119</f>
        <v>228.66553251462881</v>
      </c>
    </row>
    <row r="120" spans="1:4">
      <c r="A120" s="149" t="s">
        <v>240</v>
      </c>
      <c r="B120" s="150" t="s">
        <v>213</v>
      </c>
      <c r="C120" s="247">
        <v>0.1</v>
      </c>
      <c r="D120" s="200">
        <f>((C136+'Planilha de Custos Recep.'!D119)/(1-0.1-0.1225))*'Planilha de Custos Recep.'!C120</f>
        <v>617.6175154735954</v>
      </c>
    </row>
    <row r="121" spans="1:4">
      <c r="A121" s="149" t="s">
        <v>242</v>
      </c>
      <c r="B121" s="150" t="s">
        <v>212</v>
      </c>
      <c r="C121" s="152">
        <f>'Custo por trabalhador Recep.'!B501</f>
        <v>0.1225</v>
      </c>
      <c r="D121" s="200">
        <f>(($C$136+$D$119+$D$120)/(1-0.1225))*C121</f>
        <v>756.58145645515447</v>
      </c>
    </row>
    <row r="122" spans="1:4">
      <c r="A122" s="149"/>
      <c r="B122" s="150" t="s">
        <v>299</v>
      </c>
      <c r="C122" s="152">
        <v>9.2499999999999999E-2</v>
      </c>
      <c r="D122" s="200">
        <f>(($C$136+$D$119+$D$120)/(1-0.1225))*C122</f>
        <v>571.29620181307575</v>
      </c>
    </row>
    <row r="123" spans="1:4">
      <c r="A123" s="149"/>
      <c r="B123" s="150" t="s">
        <v>300</v>
      </c>
      <c r="C123" s="151"/>
      <c r="D123" s="200">
        <f>(($C$136+$D$119+$D$120)/(1-0.0865))*C123</f>
        <v>0</v>
      </c>
    </row>
    <row r="124" spans="1:4">
      <c r="A124" s="149"/>
      <c r="B124" s="150" t="s">
        <v>301</v>
      </c>
      <c r="C124" s="247">
        <v>0.03</v>
      </c>
      <c r="D124" s="200">
        <f>(($C$136+$D$119+$D$120)/(1-0.1225))*C124</f>
        <v>185.28525464207863</v>
      </c>
    </row>
    <row r="125" spans="1:4">
      <c r="A125" s="311" t="s">
        <v>266</v>
      </c>
      <c r="B125" s="312"/>
      <c r="C125" s="151"/>
      <c r="D125" s="200">
        <f>SUM(D119:D121)</f>
        <v>1602.8645044433788</v>
      </c>
    </row>
    <row r="128" spans="1:4">
      <c r="A128" s="313" t="s">
        <v>302</v>
      </c>
      <c r="B128" s="313"/>
      <c r="C128" s="313"/>
    </row>
    <row r="129" spans="1:3" ht="16.5" thickBot="1"/>
    <row r="130" spans="1:3" ht="16.5" thickBot="1">
      <c r="A130" s="147"/>
      <c r="B130" s="148" t="s">
        <v>303</v>
      </c>
      <c r="C130" s="148" t="s">
        <v>237</v>
      </c>
    </row>
    <row r="131" spans="1:3">
      <c r="A131" s="157" t="s">
        <v>238</v>
      </c>
      <c r="B131" s="150" t="s">
        <v>235</v>
      </c>
      <c r="C131" s="246">
        <f>'Custo por trabalhador Recep.'!D526</f>
        <v>1675.04</v>
      </c>
    </row>
    <row r="132" spans="1:3">
      <c r="A132" s="157" t="s">
        <v>240</v>
      </c>
      <c r="B132" s="150" t="s">
        <v>249</v>
      </c>
      <c r="C132" s="246">
        <f>'Custo por trabalhador Recep.'!D527</f>
        <v>2031.6003599999999</v>
      </c>
    </row>
    <row r="133" spans="1:3">
      <c r="A133" s="157" t="s">
        <v>242</v>
      </c>
      <c r="B133" s="150" t="s">
        <v>276</v>
      </c>
      <c r="C133" s="246">
        <f>'Custo por trabalhador Recep.'!D528</f>
        <v>351.30243177777777</v>
      </c>
    </row>
    <row r="134" spans="1:3">
      <c r="A134" s="157" t="s">
        <v>244</v>
      </c>
      <c r="B134" s="150" t="s">
        <v>284</v>
      </c>
      <c r="C134" s="246">
        <f>'Custo por trabalhador Recep.'!D529</f>
        <v>394.52335851479762</v>
      </c>
    </row>
    <row r="135" spans="1:3">
      <c r="A135" s="157" t="s">
        <v>245</v>
      </c>
      <c r="B135" s="150" t="s">
        <v>294</v>
      </c>
      <c r="C135" s="246">
        <f>'Custo por trabalhador Recep.'!D530</f>
        <v>120.8445</v>
      </c>
    </row>
    <row r="136" spans="1:3">
      <c r="A136" s="311" t="s">
        <v>304</v>
      </c>
      <c r="B136" s="312"/>
      <c r="C136" s="246">
        <f>SUM('Planilha de Custos Recep.'!C131:C135)</f>
        <v>4573.3106502925757</v>
      </c>
    </row>
    <row r="137" spans="1:3">
      <c r="A137" s="157" t="s">
        <v>264</v>
      </c>
      <c r="B137" s="150" t="s">
        <v>305</v>
      </c>
      <c r="C137" s="246">
        <f>'Custo por trabalhador Recep.'!D531</f>
        <v>1602.8645044433788</v>
      </c>
    </row>
    <row r="138" spans="1:3">
      <c r="A138" s="311" t="s">
        <v>306</v>
      </c>
      <c r="B138" s="312"/>
      <c r="C138" s="246">
        <f>'Custo por trabalhador Recep.'!D534</f>
        <v>6176.1751547359545</v>
      </c>
    </row>
  </sheetData>
  <mergeCells count="33">
    <mergeCell ref="A136:B136"/>
    <mergeCell ref="A1:D1"/>
    <mergeCell ref="A3:D3"/>
    <mergeCell ref="A138:B138"/>
    <mergeCell ref="A128:C128"/>
    <mergeCell ref="A81:C81"/>
    <mergeCell ref="A88:B88"/>
    <mergeCell ref="A84:C84"/>
    <mergeCell ref="A95:B95"/>
    <mergeCell ref="A91:C91"/>
    <mergeCell ref="A103:B103"/>
    <mergeCell ref="A98:C98"/>
    <mergeCell ref="A87:B87"/>
    <mergeCell ref="A7:D7"/>
    <mergeCell ref="A25:C25"/>
    <mergeCell ref="A44:B44"/>
    <mergeCell ref="A33:D33"/>
    <mergeCell ref="A5:D5"/>
    <mergeCell ref="A6:D6"/>
    <mergeCell ref="A113:B113"/>
    <mergeCell ref="A106:C106"/>
    <mergeCell ref="A20:B20"/>
    <mergeCell ref="A10:C10"/>
    <mergeCell ref="A30:B30"/>
    <mergeCell ref="A23:C23"/>
    <mergeCell ref="A125:B125"/>
    <mergeCell ref="A116:C116"/>
    <mergeCell ref="A57:B57"/>
    <mergeCell ref="A47:C47"/>
    <mergeCell ref="A66:B66"/>
    <mergeCell ref="A60:C60"/>
    <mergeCell ref="A78:B78"/>
    <mergeCell ref="A69:C69"/>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 Arcangela Silva Casagrande</dc:creator>
  <cp:keywords/>
  <dc:description/>
  <cp:lastModifiedBy>Thalyta Alves Cipriano de Oliveira</cp:lastModifiedBy>
  <cp:revision/>
  <dcterms:created xsi:type="dcterms:W3CDTF">2018-01-23T19:35:16Z</dcterms:created>
  <dcterms:modified xsi:type="dcterms:W3CDTF">2025-03-26T15:18:36Z</dcterms:modified>
  <cp:category/>
  <cp:contentStatus/>
</cp:coreProperties>
</file>