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esktop\ANEXOS\"/>
    </mc:Choice>
  </mc:AlternateContent>
  <bookViews>
    <workbookView xWindow="0" yWindow="0" windowWidth="20490" windowHeight="7755"/>
  </bookViews>
  <sheets>
    <sheet name="Item 2" sheetId="1" r:id="rId1"/>
    <sheet name="Item 2 - Mód 5" sheetId="2" r:id="rId2"/>
  </sheets>
  <calcPr calcId="152511"/>
  <extLst>
    <ext uri="GoogleSheetsCustomDataVersion1">
      <go:sheetsCustomData xmlns:go="http://customooxmlschemas.google.com/" r:id="rId7" roundtripDataSignature="AMtx7micbiNVYsX+NOuLYTjMzOwyaC9efg=="/>
    </ext>
  </extLst>
</workbook>
</file>

<file path=xl/calcChain.xml><?xml version="1.0" encoding="utf-8"?>
<calcChain xmlns="http://schemas.openxmlformats.org/spreadsheetml/2006/main">
  <c r="F54" i="2" l="1"/>
  <c r="F53" i="2"/>
  <c r="F52" i="2"/>
  <c r="F51" i="2"/>
  <c r="F50" i="2"/>
  <c r="F49" i="2"/>
  <c r="F55" i="2" s="1"/>
  <c r="F56" i="2" s="1"/>
  <c r="D134" i="1" s="1"/>
  <c r="F41" i="2"/>
  <c r="F40" i="2"/>
  <c r="F39" i="2"/>
  <c r="F38" i="2"/>
  <c r="F42" i="2" s="1"/>
  <c r="F43" i="2" s="1"/>
  <c r="D133" i="1" s="1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33" i="2" s="1"/>
  <c r="F34" i="2" s="1"/>
  <c r="D132" i="1" s="1"/>
  <c r="F7" i="2"/>
  <c r="F6" i="2"/>
  <c r="F5" i="2"/>
  <c r="F4" i="2"/>
  <c r="F3" i="2"/>
  <c r="F8" i="2" s="1"/>
  <c r="F9" i="2" s="1"/>
  <c r="D131" i="1" s="1"/>
  <c r="C146" i="1"/>
  <c r="C145" i="1" s="1"/>
  <c r="C151" i="1" s="1"/>
  <c r="C124" i="1"/>
  <c r="C126" i="1" s="1"/>
  <c r="D118" i="1"/>
  <c r="D125" i="1" s="1"/>
  <c r="D69" i="1"/>
  <c r="D68" i="1"/>
  <c r="D66" i="1"/>
  <c r="D65" i="1"/>
  <c r="D71" i="1" s="1"/>
  <c r="D80" i="1" s="1"/>
  <c r="C54" i="1"/>
  <c r="C36" i="1"/>
  <c r="C35" i="1"/>
  <c r="D35" i="1" s="1"/>
  <c r="D26" i="1"/>
  <c r="D160" i="1" s="1"/>
  <c r="D135" i="1" l="1"/>
  <c r="D164" i="1" s="1"/>
  <c r="D36" i="1"/>
  <c r="D37" i="1" s="1"/>
  <c r="D78" i="1" l="1"/>
  <c r="D38" i="1"/>
  <c r="D39" i="1" s="1"/>
  <c r="D48" i="1"/>
  <c r="D46" i="1"/>
  <c r="D47" i="1"/>
  <c r="D52" i="1"/>
  <c r="D50" i="1"/>
  <c r="D51" i="1"/>
  <c r="D49" i="1"/>
  <c r="D53" i="1"/>
  <c r="D91" i="1" l="1"/>
  <c r="D90" i="1" s="1"/>
  <c r="D89" i="1"/>
  <c r="D88" i="1"/>
  <c r="D87" i="1" s="1"/>
  <c r="D92" i="1" s="1"/>
  <c r="D162" i="1" s="1"/>
  <c r="D54" i="1"/>
  <c r="D79" i="1" s="1"/>
  <c r="D81" i="1" s="1"/>
  <c r="D161" i="1" l="1"/>
  <c r="F105" i="1"/>
  <c r="D105" i="1"/>
  <c r="D106" i="1" s="1"/>
  <c r="D124" i="1" s="1"/>
  <c r="D126" i="1" s="1"/>
  <c r="D163" i="1" s="1"/>
  <c r="D165" i="1" l="1"/>
  <c r="D151" i="1" l="1"/>
  <c r="D166" i="1" s="1"/>
  <c r="D167" i="1" s="1"/>
  <c r="D169" i="1" s="1"/>
  <c r="D171" i="1" s="1"/>
  <c r="D173" i="1" s="1"/>
</calcChain>
</file>

<file path=xl/sharedStrings.xml><?xml version="1.0" encoding="utf-8"?>
<sst xmlns="http://schemas.openxmlformats.org/spreadsheetml/2006/main" count="335" uniqueCount="197">
  <si>
    <t>PLANILHA DE CUSTOS E FORMAÇÃO DE PREÇOS</t>
  </si>
  <si>
    <t>MODELO PARA A CONSOLIDAÇÃO E APRESENTAÇÃO DE PROPOSTAS</t>
  </si>
  <si>
    <r>
      <rPr>
        <b/>
        <sz val="12"/>
        <color theme="1"/>
        <rFont val="Times New Roman"/>
      </rPr>
      <t>METODOLOGIA DE PAGAMENTO:</t>
    </r>
    <r>
      <rPr>
        <b/>
        <sz val="12"/>
        <color rgb="FFFF0000"/>
        <rFont val="Times New Roman"/>
      </rPr>
      <t xml:space="preserve"> FATO GERADOR</t>
    </r>
  </si>
  <si>
    <t xml:space="preserve">DISCRIMINAÇÃO DOS SERVIÇOS (DADOS REFERENTES À CONTRATAÇÃO) 				</t>
  </si>
  <si>
    <t>Número do Item da licitação:</t>
  </si>
  <si>
    <t>Data de apresentação da proposta: (dia/mês/ano)</t>
  </si>
  <si>
    <t>Município / UF:</t>
  </si>
  <si>
    <t>Canindé-CE</t>
  </si>
  <si>
    <t>Ano do Acordo, Convenção ou Dissídio Colevo:</t>
  </si>
  <si>
    <t>CCT 2022 - CE000092/2022</t>
  </si>
  <si>
    <t>Número de meses de execução contratual:</t>
  </si>
  <si>
    <t>IDENTIFICAÇÃO DO SERVIÇO</t>
  </si>
  <si>
    <t>Tipo de Serviço</t>
  </si>
  <si>
    <t>Und de Medida</t>
  </si>
  <si>
    <t xml:space="preserve">Quantidade total a contratar        </t>
  </si>
  <si>
    <t>Trabalhador da manutenção de edificações</t>
  </si>
  <si>
    <t>Posto</t>
  </si>
  <si>
    <r>
      <rPr>
        <b/>
        <sz val="12"/>
        <color theme="1"/>
        <rFont val="Times New Roman"/>
      </rPr>
      <t xml:space="preserve">Nota 1: </t>
    </r>
    <r>
      <rPr>
        <sz val="12"/>
        <color theme="1"/>
        <rFont val="Times New Roman"/>
      </rPr>
      <t>Conforme art. 12 da Instrução Normativa nº 05/2020 PROAP/REITORIA/IFCE, os licitantes deverão utilizar como padrão as memórias de cálculo constantes no anexo do edital que seguem as orientações do caderno de logística do fato gerador e a Convenção Coletiva de Trabalho vigente.</t>
    </r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</si>
  <si>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</si>
  <si>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</si>
  <si>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</si>
  <si>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</si>
  <si>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</si>
  <si>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</si>
  <si>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</si>
  <si>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</si>
  <si>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</si>
  <si>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</si>
  <si>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</si>
  <si>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</si>
  <si>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</si>
  <si>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</si>
  <si>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</si>
  <si>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</si>
  <si>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r>
      <rPr>
        <b/>
        <sz val="11"/>
        <color theme="1"/>
        <rFont val="Times New Roman"/>
      </rPr>
      <t>Nota 1</t>
    </r>
    <r>
      <rPr>
        <sz val="11"/>
        <color theme="1"/>
        <rFont val="Times New Roman"/>
      </rPr>
      <t xml:space="preserve">: O Módulo 1 refere-se ao valor mensal devido ao empregado pela prestação do serviço no período de 12 meses.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</si>
  <si>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do Salário-Base (6ª faixa) está definido na Convenção Coletiva de Trabalho 2022 (CE000092/2022).</t>
    </r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</si>
  <si>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</si>
  <si>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</si>
  <si>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</si>
  <si>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</si>
  <si>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%</t>
  </si>
  <si>
    <t>13º (décimo terceiro) Salário</t>
  </si>
  <si>
    <t>Férias e Adicional de Férias</t>
  </si>
  <si>
    <t>-</t>
  </si>
  <si>
    <t>Incidência do Módulo 2.2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</si>
  <si>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Como a planilha de custos e formação de preços é calculada mensalmente, provisiona-se proporcionalmente 1/12 (um doze avos) dos valores referentes a gratificação natalina ou décimo terceiro.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</si>
  <si>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mensal do item Férias e Adicional de Férias contido no Submódulo 2.1 corresponde a 1 + 1/3 (um mais um terço) da remuneração que por sua vez é divido por 12 (doze).                                                                        </t>
    </r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</si>
  <si>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</si>
  <si>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</si>
  <si>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</si>
  <si>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</si>
  <si>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</si>
  <si>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</si>
  <si>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SAT/RAT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</si>
  <si>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</si>
  <si>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</si>
  <si>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</si>
  <si>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</si>
  <si>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</si>
  <si>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</si>
  <si>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</si>
  <si>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</si>
  <si>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Os percentuais dos encargos previdenciários, do FGTS e demais contribuições são aqueles estabelecidos pela legislação vigente.                                                                        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</si>
  <si>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 xml:space="preserve">O SAT a depender do grau de risco do serviço irá variar entre 1%, para risco leve, de 2%, para risco médio, e de 3% de risco grave. Além disso, o SAT pode ser multiplicado por um índice (FAP) que varia entre 0,5 e 2, fazendo com que este item da planilha possa varia entre 0,5 e 6,00%. Para fins de elaboração de preço de referência, usou-se o percentual intermediário de 3,00%.                                                                        </t>
    </r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</si>
  <si>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O total do submódulo 2.2 corresponde à somatória do módulo 1 e do submódulo 2.2 multiplicado por 36,80%.                                                                        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</si>
  <si>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11 da Instrução Normativa nº 05/2020 PROAP/REITORIA/IFCE, o percentual do SAT – Seguro Acidente de Trabalho deverá ser comprovado através da guia de Recolhimento do FGTS e de Informações à Previdência Social (GFIP) e do comprovante do Fator Acidentário de Prevenção (FAP/WEB).</t>
    </r>
  </si>
  <si>
    <r>
      <rPr>
        <b/>
        <sz val="11"/>
        <color theme="1"/>
        <rFont val="Times New Roman"/>
      </rPr>
      <t>Nota 5:</t>
    </r>
    <r>
      <rPr>
        <sz val="11"/>
        <color theme="1"/>
        <rFont val="Times New Roman"/>
      </rPr>
      <t xml:space="preserve"> A base de Cálculo do submódulo 2.2 corresponde ao somatório entre a remuneração (módulo 1) e o submódulo 2.1 de acordo com o disposto no Anexo VII-D da IN 05/2017.</t>
    </r>
  </si>
  <si>
    <t>Submódulo 2.3 - Benefícios Mensais e Diários.</t>
  </si>
  <si>
    <t>2.3</t>
  </si>
  <si>
    <t>Benefícios Mensais e Diários</t>
  </si>
  <si>
    <t>Transporte</t>
  </si>
  <si>
    <t xml:space="preserve">Auxílio-Refeição/Alimentação </t>
  </si>
  <si>
    <t xml:space="preserve">Cesta básica </t>
  </si>
  <si>
    <t xml:space="preserve">Assistência Médica e Familiar </t>
  </si>
  <si>
    <t>Auxílio-Creche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</si>
  <si>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>O valor informado deverá ser o custo real do benefício (descontado o valor eventualmente pago pelo empregado).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</si>
  <si>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O valor de vale transporte foi calculado considerando o valor cobrado por moto-táxi, de R$ 10,00, por não haver transporte público coletivo na cidade de Canindé-CE.</t>
    </r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</si>
  <si>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</si>
  <si>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</si>
  <si>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</si>
  <si>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</si>
  <si>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</si>
  <si>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Aviso Prévio Indenizado – API</t>
  </si>
  <si>
    <t>Multa do FGTS sobre o Aviso Prévio Indenizado</t>
  </si>
  <si>
    <t>Aviso Prévio Trabalhado</t>
  </si>
  <si>
    <t>Multa do FGTS sobre o Aviso Prévio Trabalhado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</si>
  <si>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A memória de cálculo que foi utilizada para o cálculo do valor total do módulo 3 é a que consta no Caderno de Logística do Pagamento pelo Fato Gerador do Governo Federal, cujos cálculos serão explicados adiante:</t>
    </r>
  </si>
  <si>
    <t>"Aviso Prévio Indenizado (50% de probabilidade) – API = [(I) + (II)] x 50%, onde:
DIREITO: remuneração de um mês indenizado.
(I) = API = [Remuneração (módulo 1) + 13º, Férias e Adicional de Férias (submódulo 2.1) + FGTS (submódulo 2.2) + Benefícios mensais e diários (submódulo 2.3)] / 12 meses
(II) = MULTA sobre saldo do FGTS = FGTS x 40%
Exemplo:
(I) = API = (R$ 1.605,99 + R$ 312,27 + R$ 153,46 + R$ 1.087,20) / 12 = R$ 263,24
(II) = MULTA sobre o saldo do FGTS = 153,46 x 40% = R$ 61,38
Portanto, Aviso Prévio Indenizado (50% de probabilidade) – API = [263,24+ 61,38] x 50% = R$ 162,31
Aviso Prévio Trabalhado (50% de probabilidade) – APT = (I) x 50%, onde:
DIREITO: remuneração de um mês trabalhado.</t>
  </si>
  <si>
    <t>(I) = APT = MULTA sobre saldo do FGTS = FGTS x 40%
Exemplo:
(I) = MULTA sobre saldo do FGTS = 153,46 x 40% = R$ 61,38
Portanto, Aviso Prévio Trabalhado (50% de probabilidade) – APT = 61,38 x 50% = R$ 30,69"</t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</si>
  <si>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A metodologia utilizada nesta Planilha considerou que o empregado trabalha os 30 dias, saindo 2 (duas) horas antes do posto de trabalho. Todavia, nada impede que o órgão/entidade utilize metodologia diferente, como por exemplo, o valor a mais de um empregado por 7 dias de trabalho, quando o empregado residente optar por sair sete dias antes do Aviso Prévio, entre outras.                                                                        </t>
    </r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</si>
  <si>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A metodologia empregada no Caderno de Logística do Pagamento pelo Fato Gerador é de 50% de probabilidade de ocorrência do Aviso Prévio Trabalhado e Indenizado, sendo que essa porcentagem a ser empregada na memória de cálculo poderá ser adequada de acordo com a realidade da cada empresa e, neste caso, essa adequação deverá constar em local específico da planilha.                                                                        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</si>
  <si>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I, da Instrução Normativa nº 05/2020 PROAP/REITORIA/IFCE, os licitantes poderão ajustar, no módulo 3, apenas as probabilidades de ocorrência.</t>
    </r>
  </si>
  <si>
    <t>Módulo 4 - Custo de Reposição do Profissional Ausente</t>
  </si>
  <si>
    <t>Submódulo 4.1 - Substituto nas Ausências Legais</t>
  </si>
  <si>
    <t>4.1</t>
  </si>
  <si>
    <t>Substituto nas Ausências Legais</t>
  </si>
  <si>
    <t>Qtde. Diárias</t>
  </si>
  <si>
    <t>Custo de 1 Diária</t>
  </si>
  <si>
    <t>Substituto na cobertura de Ausências Legais</t>
  </si>
  <si>
    <r>
      <rPr>
        <b/>
        <sz val="11"/>
        <color theme="1"/>
        <rFont val="Times New Roman"/>
      </rPr>
      <t>Nota 1:</t>
    </r>
    <r>
      <rPr>
        <sz val="11"/>
        <color theme="1"/>
        <rFont val="Times New Roman"/>
      </rPr>
      <t xml:space="preserve"> Os itens que contemplam o módulo 4 se referem ao custo dos trabalhados pelo repositor/substituto que por ventura venha cobrir o empregado APENAS nos casos de Ausências Legais.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</si>
  <si>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Memória de cálculo conforme a página 23 do Caderno de Logística - Pagamento pelo Fato Gerador emitido pelo Governo Federal.                                </t>
    </r>
  </si>
  <si>
    <t>"Direito do empregado substituto:
Remuneração: R$ 1.605,99 (Total do Módulo 1).
Encargos e Benefícios anuais, mensais e diários: R$ 2.105,39 (Total do Módulo 2).
Provisão para Rescisão: R$ 193,00 (Total do Módulo 3)
Total: R$ 3.904,38."</t>
  </si>
  <si>
    <t>Custo diário do empregado substituto: R$ 3.904,38 ÷ 30 dias = R$ 130,15
Necessidade da empresa, de acordo com as probabilidades consignadas em sua proposta, de um repositor durante o ano (em dia) = 35 dias.
Portanto, a provisão mensal do Custo da Reposição do Profissional Ausente = (R$ 130,15 x 35) ÷ 12 meses = R$ 379,59.</t>
  </si>
  <si>
    <r>
      <rPr>
        <b/>
        <sz val="11"/>
        <color theme="1"/>
        <rFont val="Times New Roman"/>
      </rPr>
      <t>Nota 3:</t>
    </r>
    <r>
      <rPr>
        <sz val="11"/>
        <color theme="1"/>
        <rFont val="Times New Roman"/>
      </rPr>
      <t xml:space="preserve"> No caso específico da presente contratação, caso as férias do profissional cuidador sejam usufruídas nos períodos de recesso acadêmico, não será necessária a reposição do posto por parte da Contratada, o que permite a redução da quantidade de dias previstos com substituição nas ausências legais.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</si>
  <si>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II, da Instrução Normativa nº 05/2020 PROAP/REITORIA/IFCE, os licitantes poderão ajustar, no módulo 4.1, apenas a estimativa de dias do profissional ausente.</t>
    </r>
  </si>
  <si>
    <t>Submódulo 4.2 - Substituto na Intrajornada</t>
  </si>
  <si>
    <t>4.2</t>
  </si>
  <si>
    <t>Substituto na Intrajornada</t>
  </si>
  <si>
    <t>Substituto na cobertura de Intervalo para repouso ou alimentação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</si>
  <si>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não será necessário substituto para este subitem na presente contratação                                                                        </t>
    </r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</si>
  <si>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</si>
  <si>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</si>
  <si>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</si>
  <si>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</si>
  <si>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</si>
  <si>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</si>
  <si>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</si>
  <si>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EPIs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</si>
  <si>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>A apresentação da proposta deverá conter relação detalhada de itens que compõem a cesta de insumos e seu custo mensal por empregado.</t>
    </r>
  </si>
  <si>
    <r>
      <rPr>
        <b/>
        <sz val="11"/>
        <color theme="1"/>
        <rFont val="Times New Roman"/>
      </rPr>
      <t xml:space="preserve">Nota 2: </t>
    </r>
    <r>
      <rPr>
        <sz val="11"/>
        <color theme="1"/>
        <rFont val="Times New Roman"/>
      </rPr>
      <t>Os valores constantes do módulo 5 foram obtidos através de pesquisa de mercado anexa a esta planilha.</t>
    </r>
  </si>
  <si>
    <r>
      <rPr>
        <b/>
        <sz val="11"/>
        <color theme="1"/>
        <rFont val="Times New Roman"/>
      </rPr>
      <t xml:space="preserve">Nota 3: </t>
    </r>
    <r>
      <rPr>
        <sz val="11"/>
        <color theme="1"/>
        <rFont val="Times New Roman"/>
      </rPr>
      <t>Conforme art. 13, inciso III, da Instrução Normativa nº 05/2020 PROAP/REITORIA/IFCE, os licitantes poderão ajustar, no módulo 5, apenas insumos diversos. Entende-se que será possível alterar apenas os preços unitários de cada insumo, o que impactará nos valores finais, não modificando quantidades e demais informações.</t>
    </r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</si>
  <si>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</si>
  <si>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</si>
  <si>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</si>
  <si>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</si>
  <si>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</si>
  <si>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</si>
  <si>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</si>
  <si>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</si>
  <si>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</si>
  <si>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(ISS)</t>
  </si>
  <si>
    <r>
      <rPr>
        <b/>
        <sz val="11"/>
        <color theme="1"/>
        <rFont val="Times New Roman"/>
      </rPr>
      <t xml:space="preserve">Nota 1: </t>
    </r>
    <r>
      <rPr>
        <sz val="11"/>
        <color theme="1"/>
        <rFont val="Times New Roman"/>
      </rPr>
      <t xml:space="preserve">Custos Indiretos (CI), Tributos (T) e Lucro (L) por empregado através da seguinte fórmula: CITL = (((1+CI) / (1-L-T))-1) multiplicado pelo somatório dos módulos 1 a 5 conforme metodologia adotada no Caderno de Logística do Pagamento pelo Fato Gerador.                                                                        </t>
    </r>
  </si>
  <si>
    <r>
      <rPr>
        <b/>
        <sz val="11"/>
        <color theme="1"/>
        <rFont val="Times New Roman"/>
      </rPr>
      <t>Nota 2:</t>
    </r>
    <r>
      <rPr>
        <sz val="11"/>
        <color theme="1"/>
        <rFont val="Times New Roman"/>
      </rPr>
      <t xml:space="preserve"> Para fins de cálculo de preços de referência para Custos Indiretos (CI) e Lucro (L), foram utilizados os percentuais de 7,00% e 7,00%, respectivamente, como os máximos aceitáveis.</t>
    </r>
  </si>
  <si>
    <r>
      <rPr>
        <b/>
        <sz val="11"/>
        <color theme="1"/>
        <rFont val="Times New Roman"/>
      </rPr>
      <t xml:space="preserve">Nota 3: </t>
    </r>
    <r>
      <rPr>
        <sz val="11"/>
        <color theme="1"/>
        <rFont val="Times New Roman"/>
      </rPr>
      <t>O ISS do Município de Canindé-CE é de 5% (cinco por cento), conforme o Código Tributário do Município de Canindé (Lei nº 2.031, de 11 de janeiro de 2008).</t>
    </r>
  </si>
  <si>
    <r>
      <rPr>
        <b/>
        <sz val="11"/>
        <color theme="1"/>
        <rFont val="Times New Roman"/>
      </rPr>
      <t xml:space="preserve">Nota 4: </t>
    </r>
    <r>
      <rPr>
        <sz val="11"/>
        <color theme="1"/>
        <rFont val="Times New Roman"/>
      </rPr>
      <t>Conforme art. 13, inciso IV, da Instrução Normativa nº 05/2020 PROAP/REITORIA/IFCE, os licitantes poderão ajustar, no módulo 6, apenas os percentuais de custos indiretos, lucro e tributos, a depender do regime tributário.</t>
    </r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</si>
  <si>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</si>
  <si>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</si>
  <si>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</si>
  <si>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</si>
  <si>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por Empregado </t>
  </si>
  <si>
    <t xml:space="preserve">Valor por POSTO </t>
  </si>
  <si>
    <t xml:space="preserve">Valor por Mês </t>
  </si>
  <si>
    <t>Valor Total do Item (12 meses)</t>
  </si>
  <si>
    <r>
      <rPr>
        <b/>
        <sz val="12"/>
        <color theme="1"/>
        <rFont val="Times New Roman"/>
      </rPr>
      <t>Responsável pela elaboração da planilha:</t>
    </r>
    <r>
      <rPr>
        <sz val="12"/>
        <color theme="1"/>
        <rFont val="Times New Roman"/>
      </rPr>
      <t xml:space="preserve"> José Felipe da Rocha Oliveira (SIAPE 2302933)</t>
    </r>
  </si>
  <si>
    <t>Módulo 5 - Insumos Diversos (ITEM A)</t>
  </si>
  <si>
    <t>ITEM</t>
  </si>
  <si>
    <t>ESPECIFICAÇÃO MÍNIMA</t>
  </si>
  <si>
    <t>UNIDADE DE FORNECIMENTO</t>
  </si>
  <si>
    <t>QTDE. ESTIMADA ANUAL</t>
  </si>
  <si>
    <t>VALOR UNITÁRIO ESTIMADO</t>
  </si>
  <si>
    <t>VALOR TOTAL ESTIMADO</t>
  </si>
  <si>
    <t>Bota Segurança, Material: Vaqueta Curtida Ao Cromo, Material Sola: Pu/Borracha, Cor: Preta, Tamanho: Sob Medida, Tipo Cano: Acolchoado, Tipo Uso: Proteção, Características Adicionais: Biqueira De Aço, Sem Cadarço, Aplicação: Uso Geral</t>
  </si>
  <si>
    <t>Par</t>
  </si>
  <si>
    <t>Calça, Material: Tecido, Tipo Tecido: Brim, Quantidade Bolsos: 4, Posição Bolsos: 2 Na Frente, Corte Faca, E 2 Traseiros Chapados, Tamanho: 46, Características Adicionais: Com Elástico E Cordão Na Cintura, Sem Fecho</t>
  </si>
  <si>
    <t>Unidade</t>
  </si>
  <si>
    <t>Camisa Uniforme. Material: Brim 100% Algodão. Tipo Manga: Curta. Quantidade Bolsos: 1 UN. Tipo Bolso: Superior Esquerdo. Tipo Uso: Uniforme.</t>
  </si>
  <si>
    <t>Cartão Identificação. Material: Pvc. Comprimento: 54 MM. Largura: 85 MM. Tipo Impressão: Frente/Verso, Personalizado Conforme Modelo. Características Adicionais: Protetor De Crachá Rígido/Jacaré/Regulador Bolinha. Aplicação: Identificação De Funcionários</t>
  </si>
  <si>
    <t xml:space="preserve"> Meia Vestuário Masculino Material: Algodão, Poliamida E Elastano , Tipo: Social , Cor: Variada , Tamanho: Sob Medida
</t>
  </si>
  <si>
    <t>TOTAL ESTIMADO</t>
  </si>
  <si>
    <t>TOTAL ESTIMADO MENSAL</t>
  </si>
  <si>
    <t>Módulo 5 - Insumos Diversos (ITEM B)</t>
  </si>
  <si>
    <t>Alicate Rebitador Peças / Acessórios Tipo: Manual , Material Cabo: Emborrachado , Material Corpo: Aço , Bicos: 3/32, 1/8, 5/32 E 3/16"</t>
  </si>
  <si>
    <t>Alicate Universal Material: Aço Carbono Forjado E Temperado, Material Cabo: Plástico , Tipo Cabo: Isolado 1.000 Volts , Tipo Corte: Reto , Comprimento: 8 POL, Características Adicionais: Cabeça E Articulações Lixadas, Corpo Fosfotizado</t>
  </si>
  <si>
    <t>Balde Transporte Material Nome: Balde Transporte Material</t>
  </si>
  <si>
    <t>Broxa Pintura Material Base: Plástico , Material Cabo: Plástico , Material Cerdas: Monofilamento Bicolor , Formato: Retangular , Comprimento: 154 MM, Largura: 55 M</t>
  </si>
  <si>
    <t>Colher Pedreiro Material: Aço Carbono , Tamanho: 6 POL, Material Cabo: Madeira Envernizada , Características Adicionais: Reta - Inteiriça</t>
  </si>
  <si>
    <t>Colher Pedreiro Material: Aço Carbono , Tamanho: 8 POL, Material Cabo: Madeira Envernizada , Características Adicionais: Reta - Inteiriça</t>
  </si>
  <si>
    <t>Colher Pedreiro Material: Aço Carbono , Tamanho: 10 POL, Material Cabo: Madeira Envernizada , Características Adicionais: Reta - Inteiriça</t>
  </si>
  <si>
    <t>Desempenadeira Manual Material: Aço , Comprimento: 25 CM, Largura: 12 CM, Aplicação: Argamassa , Características Adicionais: Com Dentes</t>
  </si>
  <si>
    <t>Desempenadeira Manual Material: Aço , Comprimento: 29 CM, Largura: 12 CM, Aplicação: Serviços De Obras , Características Adicionais: Lisa</t>
  </si>
  <si>
    <t>Enxada Material: Aço Carbono , Material Encaixe Cabo: Aço Carbono , Largura: 20 CM, Altura: 18 CM, Peso: 0,810 KG, Tipo: Estampado(Achatado) , Material Cabo: Madeira , Comprimento Cabo: 150 CM, Características Adicionais: Pintura Elestrostática</t>
  </si>
  <si>
    <t>Espátula, Aplicação: Conservação De Acervo, Largura Da Lâmina: 2 CM, Comprimento Total: 21 CM, Características Adicionais: Formato Gota, Material Cabo: Madeira, Material Lâmina: Metal</t>
  </si>
  <si>
    <t>Jogo Chaves Fenda Material Haste: Aço Cromo Vanádio , Tipo Ponta: Chata E Philips , Bitola: Fendas 1,4mm, 2mm, 2,4mm, 3mm MM, Material Cabo: Plástico Resistente , Tipo Cabo: Isolado , Tratamento Superficial Ponta: Fosfatizado , Quantidade Peças: 6 UN, Características Adicionais: 02 Chaves Phillips Bitolas Ph0 E Ph1</t>
  </si>
  <si>
    <t>Jogo</t>
  </si>
  <si>
    <t xml:space="preserve">Marreta Material: Aço Carbono Forjado E Temperado , Material Cabo: Madeira , Peso: 1 KG, Tipo: Oitavado , Acabamento Superficial: Pintura Eletrostática
</t>
  </si>
  <si>
    <t>Martelo Material: Ferro , Material Cabo: Madeira , Tipo: Unha , Tamanho: 25 mm</t>
  </si>
  <si>
    <t>Masseira Para Argamassa Material: Pvc , Comprimento: 550 MM, Largura: 380 MM, Altura: 140 MM, Aplicação: Mistura Material Construção</t>
  </si>
  <si>
    <t>Pá Material Cabo: Madeira , Aplicação: Construção Civil , Material: Aço Carbono , Formato: Quadrada , Tamanho: 330 X 275 MM, Comprimento Cabo: 0,74 M, Características Adicionais: Cabo Madeira Em Y</t>
  </si>
  <si>
    <t>Nível Bolha Material Corpo: Alumínio , Tipo Bolha: Retificada , Comprimento: 1.200 MM, Quantidade Posição Bolha: 2 De Prumo/1 De Nível/1 De 45°</t>
  </si>
  <si>
    <t xml:space="preserve">Trena Material: Fibra Vidro , Largura Lâmina: 13 MM, Comprimento: 50 M, Características Adicionais: Caixa Aberta , Tipo: Rebobinamento Manual , Cor: Amarela
</t>
  </si>
  <si>
    <t>Serrote Carpinteiro Material Lâmina: Aço Carbono , Material Cabo: Madeira , Tipo: Travado , Comprimento: 20 POL, Características Adicionais: 7 Dentes Por Polegada , Largura: 150 M</t>
  </si>
  <si>
    <t>Talhadeira, Material: Aço, Tipo: Chato, Comprimento Total: 8 POL, Peso: 0,90 KG, Aplicação: Pedreiro, Acabamento Superficial: Pintado, Características Adicionais: Com Apunhadura</t>
  </si>
  <si>
    <t>Módulo 5 - Insumos Diversos (ITEM C)</t>
  </si>
  <si>
    <t>Carrinho Mão Tipo Roda: Pneu Com Câmara , Material Eixo: Aço , Material Caçamba: Chapa Aço , Material Travessa: Chapa Aço , Tipo Travessa: Suporte Dianteiro Caçamba , Material Arruela Fixação: Aço , Quantidade Roda: 1 , Medida: 3,25 X 8 , Espessura Caçamba: 0,60 MM, Capacidade Caçamba: 55 L, Comprimento Eixo: 1 POL, Espessura Chapa Reforço Eixo: 2 MM, Diâmetro Tubo Chassi: 1 1/4 POL, Espessura Chapa Pé: 2 MM, Espessura Travessa: 2 MM, Material Reforço Eixo: Chapa Aço , Material Pés: Chapa Aço Repuxada , Material Braçadeira: Aço , Material Chassi: Tudo Aço Com Luva Para Proteção Das Mãos</t>
  </si>
  <si>
    <t>Escada Doméstica Material: Alumínio , Número Degraus: 9 UN, Revestimento Degraus: Borracha Antiderrapante , Tipo Pintura: Epoxi , Tipo Degraus: Articuláveis</t>
  </si>
  <si>
    <t>Furadeira Tipo: Impacto , Potência: 750 W, Tamanho Mandril: 1/2 POL, Tensão Alimentação: 220 V, Características Adicionais: Reversível</t>
  </si>
  <si>
    <t>Parafusadeira Velocidade: Reversível , Potência: 1.300 W, Voltagem: 220 V, Características Adicionais: 2 Velocidades , Componentes: Maleta, Mandril De Aperto, Carregador E Bateria , Tipo Alimentação: Bateria</t>
  </si>
  <si>
    <r>
      <rPr>
        <b/>
        <sz val="10"/>
        <color theme="1"/>
        <rFont val="Times New Roman"/>
      </rPr>
      <t xml:space="preserve">Observação 1: </t>
    </r>
    <r>
      <rPr>
        <sz val="10"/>
        <color theme="1"/>
        <rFont val="Times New Roman"/>
      </rPr>
      <t>Foi considerado o percentual de 5% ao ano o valor de despesas com manutenção dos equipamentos.</t>
    </r>
  </si>
  <si>
    <r>
      <rPr>
        <b/>
        <sz val="10"/>
        <color theme="1"/>
        <rFont val="Times New Roman"/>
      </rPr>
      <t xml:space="preserve">Observação 2: </t>
    </r>
    <r>
      <rPr>
        <sz val="10"/>
        <color theme="1"/>
        <rFont val="Times New Roman"/>
      </rPr>
      <t>Foi considerado o percentual de 10% ao ano para depreciação dos equipamentos.</t>
    </r>
  </si>
  <si>
    <t>Módulo 5 - Insumos Diversos (ITEM D)</t>
  </si>
  <si>
    <t>Capacete Segurança Material: Polietileno Alta Densidade , Tipo Aba: Frontal , Cor: Azul , Aplicação: Construção Civil , Características Adicionais: Logotipo Da Empresa C.A., Visível</t>
  </si>
  <si>
    <t>Luva Industrial Material: Algodão , Revestimento Interno: Sem Forro , Acabamento Superficial: Emborrachamento Por Pontos Na Palma , Tamanho: Médio</t>
  </si>
  <si>
    <t>Luva Industrial Material: Couro , Revestimento Interno: Sem Forro , Acabamento Superficial: Vaqueta , Modelo: Não Aplicável</t>
  </si>
  <si>
    <t>Máscara Tipo: Respirador , Tipo Uso: Carvão Ativado , Tipo Fixação: Duplo Sistema Tiras Elásticas,Clip Nasal,Válvula , Características Adicionais: Classe Pff2(Poeiras,Fumos,Névoas,Vap.Orgânicos) , Formato: Concha, Semifacial, Tamanho Regular</t>
  </si>
  <si>
    <t xml:space="preserve">Óculos Proteção Material Armação: Nylon E Pvc Flexível , Tipo Proteção: Total , Tipo Lente: Anti-Risco, Anti-Embaçante, Anti-Reflexo , Cor Lente: Incolor , Aplicação: Proteção Geral , Material Lente: Policarbonato , Cor Armação: Preta
</t>
  </si>
  <si>
    <t>Protetor Auricular Tipo Concha: Plug De Três Flanges , Material: Silicone , Características Adicionais: Anti-Alérgico/Atóxico</t>
  </si>
  <si>
    <r>
      <rPr>
        <b/>
        <sz val="12"/>
        <color theme="1"/>
        <rFont val="Times New Roman"/>
      </rPr>
      <t>Responsável pela elaboração da planilha:</t>
    </r>
    <r>
      <rPr>
        <sz val="12"/>
        <color theme="1"/>
        <rFont val="Times New Roman"/>
      </rPr>
      <t xml:space="preserve"> José Felipe da Rocha Oliveira (SIAPE 2302933)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</si>
</sst>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 &quot;* #,##0.00_-;&quot;-R$ &quot;* #,##0.00_-;_-&quot;R$ &quot;* \-??_-;_-@"/>
    <numFmt numFmtId="165" formatCode="_-[$R$-416]\ * #,##0.00_-;\-[$R$-416]\ * #,##0.00_-;_-[$R$-416]\ * \-??_-;_-@"/>
    <numFmt numFmtId="166" formatCode="0_ ;\-0\ "/>
    <numFmt numFmtId="167" formatCode="&quot;R$ &quot;#,##0.00"/>
  </numFmts>
  <fonts count="14">
    <font>
      <sz val="11"/>
      <color rgb="FF000000"/>
      <name val="Calibri"/>
      <scheme val="minor"/>
    </font>
    <font>
      <sz val="14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1"/>
      <color theme="1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b/>
      <sz val="12"/>
      <color rgb="FFFF0000"/>
      <name val="Times New Roman"/>
    </font>
    <font>
      <b/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C5E0B4"/>
        <bgColor rgb="FFC5E0B4"/>
      </patternFill>
    </fill>
    <fill>
      <patternFill patternType="solid">
        <fgColor rgb="FFA9D18E"/>
        <bgColor rgb="FFA9D18E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4" borderId="6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0" fontId="3" fillId="5" borderId="6" xfId="0" applyNumberFormat="1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10" fontId="3" fillId="6" borderId="8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0" fontId="3" fillId="7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7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0" fontId="4" fillId="5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9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3" fillId="0" borderId="0" xfId="0" applyNumberFormat="1" applyFont="1"/>
    <xf numFmtId="16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164" fontId="5" fillId="0" borderId="0" xfId="0" applyNumberFormat="1" applyFont="1" applyAlignment="1">
      <alignment horizontal="left"/>
    </xf>
    <xf numFmtId="10" fontId="3" fillId="7" borderId="6" xfId="0" applyNumberFormat="1" applyFont="1" applyFill="1" applyBorder="1" applyAlignment="1">
      <alignment horizontal="center" vertical="center" wrapText="1"/>
    </xf>
    <xf numFmtId="10" fontId="4" fillId="7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67" fontId="9" fillId="5" borderId="6" xfId="0" applyNumberFormat="1" applyFont="1" applyFill="1" applyBorder="1" applyAlignment="1">
      <alignment horizontal="center" vertical="center"/>
    </xf>
    <xf numFmtId="167" fontId="9" fillId="5" borderId="6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167" fontId="9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167" fontId="10" fillId="0" borderId="5" xfId="0" applyNumberFormat="1" applyFont="1" applyBorder="1" applyAlignment="1">
      <alignment horizontal="center" vertical="center"/>
    </xf>
    <xf numFmtId="167" fontId="11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4" borderId="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7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3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3" xfId="0" applyFont="1" applyBorder="1"/>
    <xf numFmtId="0" fontId="11" fillId="0" borderId="0" xfId="0" applyFont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abSelected="1" workbookViewId="0">
      <selection sqref="A1:D1"/>
    </sheetView>
  </sheetViews>
  <sheetFormatPr defaultColWidth="14.42578125" defaultRowHeight="15" customHeight="1"/>
  <cols>
    <col min="1" max="1" width="5.7109375" customWidth="1"/>
    <col min="2" max="2" width="59.7109375" customWidth="1"/>
    <col min="3" max="3" width="18" customWidth="1"/>
    <col min="4" max="4" width="17.85546875" customWidth="1"/>
    <col min="5" max="5" width="15.28515625" customWidth="1"/>
    <col min="6" max="6" width="15.85546875" hidden="1" customWidth="1"/>
  </cols>
  <sheetData>
    <row r="1" spans="1:6" ht="15.75" customHeight="1">
      <c r="A1" s="90" t="s">
        <v>0</v>
      </c>
      <c r="B1" s="75"/>
      <c r="C1" s="75"/>
      <c r="D1" s="75"/>
      <c r="E1" s="1"/>
      <c r="F1" s="2"/>
    </row>
    <row r="2" spans="1:6" ht="15.75" customHeight="1">
      <c r="A2" s="90" t="s">
        <v>1</v>
      </c>
      <c r="B2" s="75"/>
      <c r="C2" s="75"/>
      <c r="D2" s="75"/>
      <c r="E2" s="1"/>
      <c r="F2" s="1"/>
    </row>
    <row r="3" spans="1:6" ht="15.75" customHeight="1">
      <c r="A3" s="91" t="s">
        <v>2</v>
      </c>
      <c r="B3" s="73"/>
      <c r="C3" s="73"/>
      <c r="D3" s="73"/>
      <c r="E3" s="1"/>
      <c r="F3" s="1"/>
    </row>
    <row r="4" spans="1:6" ht="15.75" customHeight="1">
      <c r="A4" s="1"/>
      <c r="B4" s="1"/>
      <c r="C4" s="1"/>
      <c r="D4" s="3"/>
      <c r="E4" s="1"/>
      <c r="F4" s="1"/>
    </row>
    <row r="5" spans="1:6" ht="15.75" customHeight="1">
      <c r="A5" s="92" t="s">
        <v>3</v>
      </c>
      <c r="B5" s="80"/>
      <c r="C5" s="80"/>
      <c r="D5" s="77"/>
      <c r="E5" s="1"/>
      <c r="F5" s="1"/>
    </row>
    <row r="6" spans="1:6" ht="15.75" customHeight="1">
      <c r="A6" s="89" t="s">
        <v>4</v>
      </c>
      <c r="B6" s="77"/>
      <c r="C6" s="93">
        <v>2</v>
      </c>
      <c r="D6" s="77"/>
      <c r="E6" s="1"/>
      <c r="F6" s="1"/>
    </row>
    <row r="7" spans="1:6" ht="15.75" customHeight="1">
      <c r="A7" s="89" t="s">
        <v>5</v>
      </c>
      <c r="B7" s="77"/>
      <c r="C7" s="93"/>
      <c r="D7" s="77"/>
      <c r="E7" s="1"/>
      <c r="F7" s="1"/>
    </row>
    <row r="8" spans="1:6" ht="15.75" customHeight="1">
      <c r="A8" s="89" t="s">
        <v>6</v>
      </c>
      <c r="B8" s="77"/>
      <c r="C8" s="93" t="s">
        <v>7</v>
      </c>
      <c r="D8" s="77"/>
      <c r="E8" s="1"/>
      <c r="F8" s="1"/>
    </row>
    <row r="9" spans="1:6" ht="15.75" customHeight="1">
      <c r="A9" s="89" t="s">
        <v>8</v>
      </c>
      <c r="B9" s="77"/>
      <c r="C9" s="93" t="s">
        <v>9</v>
      </c>
      <c r="D9" s="77"/>
      <c r="E9" s="1"/>
      <c r="F9" s="1"/>
    </row>
    <row r="10" spans="1:6" ht="15.75" customHeight="1">
      <c r="A10" s="89" t="s">
        <v>10</v>
      </c>
      <c r="B10" s="77"/>
      <c r="C10" s="93">
        <v>12</v>
      </c>
      <c r="D10" s="77"/>
      <c r="E10" s="1"/>
      <c r="F10" s="1"/>
    </row>
    <row r="11" spans="1:6" ht="15.75" customHeight="1">
      <c r="A11" s="1"/>
      <c r="B11" s="1"/>
      <c r="C11" s="1"/>
      <c r="D11" s="3"/>
      <c r="E11" s="1"/>
      <c r="F11" s="1"/>
    </row>
    <row r="12" spans="1:6" ht="15.75" customHeight="1">
      <c r="A12" s="92" t="s">
        <v>11</v>
      </c>
      <c r="B12" s="80"/>
      <c r="C12" s="80"/>
      <c r="D12" s="77"/>
      <c r="E12" s="1"/>
      <c r="F12" s="1"/>
    </row>
    <row r="13" spans="1:6" ht="31.5">
      <c r="A13" s="94" t="s">
        <v>12</v>
      </c>
      <c r="B13" s="77"/>
      <c r="C13" s="4" t="s">
        <v>13</v>
      </c>
      <c r="D13" s="4" t="s">
        <v>14</v>
      </c>
      <c r="E13" s="1"/>
      <c r="F13" s="1"/>
    </row>
    <row r="14" spans="1:6" ht="15.75" customHeight="1">
      <c r="A14" s="87" t="s">
        <v>15</v>
      </c>
      <c r="B14" s="77"/>
      <c r="C14" s="5" t="s">
        <v>16</v>
      </c>
      <c r="D14" s="5">
        <v>1</v>
      </c>
      <c r="E14" s="1"/>
      <c r="F14" s="1"/>
    </row>
    <row r="15" spans="1:6" ht="15.75">
      <c r="A15" s="95" t="s">
        <v>17</v>
      </c>
      <c r="B15" s="73"/>
      <c r="C15" s="73"/>
      <c r="D15" s="73"/>
      <c r="E15" s="1"/>
      <c r="F15" s="1"/>
    </row>
    <row r="16" spans="1:6" ht="15.75" customHeight="1">
      <c r="A16" s="1"/>
      <c r="B16" s="1"/>
      <c r="C16" s="1"/>
      <c r="D16" s="3"/>
      <c r="E16" s="1"/>
      <c r="F16" s="1"/>
    </row>
    <row r="17" spans="1:6" ht="15.75" customHeight="1">
      <c r="A17" s="82" t="s">
        <v>18</v>
      </c>
      <c r="B17" s="75"/>
      <c r="C17" s="75"/>
      <c r="D17" s="75"/>
      <c r="E17" s="1"/>
      <c r="F17" s="1"/>
    </row>
    <row r="18" spans="1:6" ht="15.75" customHeight="1">
      <c r="A18" s="1"/>
      <c r="B18" s="1"/>
      <c r="C18" s="1"/>
      <c r="D18" s="3"/>
      <c r="E18" s="1"/>
      <c r="F18" s="1"/>
    </row>
    <row r="19" spans="1:6" ht="15.75" customHeight="1">
      <c r="A19" s="6">
        <v>1</v>
      </c>
      <c r="B19" s="76" t="s">
        <v>19</v>
      </c>
      <c r="C19" s="77"/>
      <c r="D19" s="6" t="s">
        <v>20</v>
      </c>
      <c r="E19" s="3"/>
      <c r="F19" s="1"/>
    </row>
    <row r="20" spans="1:6" ht="15.75" customHeight="1">
      <c r="A20" s="5" t="s">
        <v>21</v>
      </c>
      <c r="B20" s="78" t="s">
        <v>22</v>
      </c>
      <c r="C20" s="77"/>
      <c r="D20" s="7">
        <v>1605.99</v>
      </c>
      <c r="E20" s="8"/>
      <c r="F20" s="1"/>
    </row>
    <row r="21" spans="1:6" ht="15.75" customHeight="1">
      <c r="A21" s="5" t="s">
        <v>23</v>
      </c>
      <c r="B21" s="78" t="s">
        <v>24</v>
      </c>
      <c r="C21" s="77"/>
      <c r="D21" s="9">
        <v>0</v>
      </c>
      <c r="E21" s="8"/>
      <c r="F21" s="1"/>
    </row>
    <row r="22" spans="1:6" ht="15.75" customHeight="1">
      <c r="A22" s="5" t="s">
        <v>25</v>
      </c>
      <c r="B22" s="78" t="s">
        <v>26</v>
      </c>
      <c r="C22" s="77"/>
      <c r="D22" s="9">
        <v>0</v>
      </c>
      <c r="E22" s="8"/>
      <c r="F22" s="1"/>
    </row>
    <row r="23" spans="1:6" ht="15.75" customHeight="1">
      <c r="A23" s="5" t="s">
        <v>27</v>
      </c>
      <c r="B23" s="78" t="s">
        <v>28</v>
      </c>
      <c r="C23" s="77"/>
      <c r="D23" s="9">
        <v>0</v>
      </c>
      <c r="E23" s="8"/>
      <c r="F23" s="1"/>
    </row>
    <row r="24" spans="1:6" ht="15.75" customHeight="1">
      <c r="A24" s="5" t="s">
        <v>29</v>
      </c>
      <c r="B24" s="78" t="s">
        <v>30</v>
      </c>
      <c r="C24" s="77"/>
      <c r="D24" s="9">
        <v>0</v>
      </c>
      <c r="E24" s="8"/>
      <c r="F24" s="1"/>
    </row>
    <row r="25" spans="1:6" ht="15.75" customHeight="1">
      <c r="A25" s="5" t="s">
        <v>31</v>
      </c>
      <c r="B25" s="96" t="s">
        <v>32</v>
      </c>
      <c r="C25" s="77"/>
      <c r="D25" s="9">
        <v>0</v>
      </c>
      <c r="E25" s="8"/>
      <c r="F25" s="1"/>
    </row>
    <row r="26" spans="1:6" ht="16.5" customHeight="1">
      <c r="A26" s="79" t="s">
        <v>33</v>
      </c>
      <c r="B26" s="80"/>
      <c r="C26" s="77"/>
      <c r="D26" s="10">
        <f>SUM(D20:D25)</f>
        <v>1605.99</v>
      </c>
      <c r="E26" s="3"/>
      <c r="F26" s="1"/>
    </row>
    <row r="27" spans="1:6" ht="15.75">
      <c r="A27" s="72" t="s">
        <v>34</v>
      </c>
      <c r="B27" s="73"/>
      <c r="C27" s="73"/>
      <c r="D27" s="73"/>
      <c r="E27" s="1"/>
      <c r="F27" s="1"/>
    </row>
    <row r="28" spans="1:6" ht="15.75">
      <c r="A28" s="72" t="s">
        <v>35</v>
      </c>
      <c r="B28" s="73"/>
      <c r="C28" s="73"/>
      <c r="D28" s="73"/>
      <c r="E28" s="1"/>
      <c r="F28" s="1"/>
    </row>
    <row r="29" spans="1:6" ht="15.75" customHeight="1">
      <c r="A29" s="1"/>
      <c r="B29" s="1"/>
      <c r="C29" s="1"/>
      <c r="D29" s="3"/>
      <c r="E29" s="1"/>
      <c r="F29" s="1"/>
    </row>
    <row r="30" spans="1:6" ht="15.75" customHeight="1">
      <c r="A30" s="82" t="s">
        <v>36</v>
      </c>
      <c r="B30" s="75"/>
      <c r="C30" s="75"/>
      <c r="D30" s="75"/>
      <c r="E30" s="1"/>
      <c r="F30" s="1"/>
    </row>
    <row r="31" spans="1:6" ht="15.75" customHeight="1">
      <c r="A31" s="12"/>
      <c r="B31" s="1"/>
      <c r="C31" s="1"/>
      <c r="D31" s="3"/>
      <c r="E31" s="1"/>
      <c r="F31" s="1"/>
    </row>
    <row r="32" spans="1:6" ht="15.75" customHeight="1">
      <c r="A32" s="74" t="s">
        <v>37</v>
      </c>
      <c r="B32" s="75"/>
      <c r="C32" s="75"/>
      <c r="D32" s="75"/>
      <c r="E32" s="1"/>
      <c r="F32" s="1"/>
    </row>
    <row r="33" spans="1:6" ht="15.75" customHeight="1">
      <c r="A33" s="1"/>
      <c r="B33" s="1"/>
      <c r="C33" s="1"/>
      <c r="D33" s="3"/>
      <c r="E33" s="1"/>
      <c r="F33" s="1"/>
    </row>
    <row r="34" spans="1:6" ht="15.75" customHeight="1">
      <c r="A34" s="6" t="s">
        <v>38</v>
      </c>
      <c r="B34" s="6" t="s">
        <v>39</v>
      </c>
      <c r="C34" s="6" t="s">
        <v>40</v>
      </c>
      <c r="D34" s="13" t="s">
        <v>20</v>
      </c>
      <c r="E34" s="1"/>
      <c r="F34" s="1"/>
    </row>
    <row r="35" spans="1:6" ht="15.75" customHeight="1">
      <c r="A35" s="5" t="s">
        <v>21</v>
      </c>
      <c r="B35" s="14" t="s">
        <v>41</v>
      </c>
      <c r="C35" s="15">
        <f>1/12</f>
        <v>8.3333333333333329E-2</v>
      </c>
      <c r="D35" s="9">
        <f>ROUND((C35*$D$26),2)</f>
        <v>133.83000000000001</v>
      </c>
      <c r="E35" s="1"/>
      <c r="F35" s="1"/>
    </row>
    <row r="36" spans="1:6" ht="15.75" customHeight="1">
      <c r="A36" s="16" t="s">
        <v>23</v>
      </c>
      <c r="B36" s="17" t="s">
        <v>42</v>
      </c>
      <c r="C36" s="18">
        <f>(1+1/3)/12</f>
        <v>0.1111111111111111</v>
      </c>
      <c r="D36" s="19">
        <f>ROUND((C36*$D$26),2)</f>
        <v>178.44</v>
      </c>
      <c r="E36" s="1"/>
      <c r="F36" s="1"/>
    </row>
    <row r="37" spans="1:6" ht="15.75" customHeight="1">
      <c r="A37" s="79" t="s">
        <v>33</v>
      </c>
      <c r="B37" s="77"/>
      <c r="C37" s="20" t="s">
        <v>43</v>
      </c>
      <c r="D37" s="10">
        <f>$D$35+$D$36</f>
        <v>312.27</v>
      </c>
      <c r="E37" s="1"/>
      <c r="F37" s="21"/>
    </row>
    <row r="38" spans="1:6" ht="15.75" hidden="1" customHeight="1">
      <c r="A38" s="22" t="s">
        <v>25</v>
      </c>
      <c r="B38" s="23" t="s">
        <v>44</v>
      </c>
      <c r="C38" s="24">
        <v>0</v>
      </c>
      <c r="D38" s="25">
        <f>C38*D37</f>
        <v>0</v>
      </c>
      <c r="E38" s="1"/>
      <c r="F38" s="1"/>
    </row>
    <row r="39" spans="1:6" ht="16.5" hidden="1" customHeight="1">
      <c r="A39" s="97" t="s">
        <v>33</v>
      </c>
      <c r="B39" s="98"/>
      <c r="C39" s="26" t="s">
        <v>43</v>
      </c>
      <c r="D39" s="27">
        <f>$D$37+$D$38</f>
        <v>312.27</v>
      </c>
      <c r="E39" s="1"/>
      <c r="F39" s="1"/>
    </row>
    <row r="40" spans="1:6" ht="15.75">
      <c r="A40" s="72" t="s">
        <v>45</v>
      </c>
      <c r="B40" s="73"/>
      <c r="C40" s="73"/>
      <c r="D40" s="73"/>
      <c r="E40" s="1"/>
      <c r="F40" s="1"/>
    </row>
    <row r="41" spans="1:6" ht="15.75">
      <c r="A41" s="72" t="s">
        <v>46</v>
      </c>
      <c r="B41" s="73"/>
      <c r="C41" s="73"/>
      <c r="D41" s="73"/>
      <c r="E41" s="1"/>
      <c r="F41" s="1"/>
    </row>
    <row r="42" spans="1:6" ht="15.75" customHeight="1">
      <c r="A42" s="1"/>
      <c r="B42" s="1"/>
      <c r="C42" s="1"/>
      <c r="D42" s="3"/>
      <c r="E42" s="1"/>
      <c r="F42" s="1"/>
    </row>
    <row r="43" spans="1:6" ht="32.25" customHeight="1">
      <c r="A43" s="99" t="s">
        <v>47</v>
      </c>
      <c r="B43" s="75"/>
      <c r="C43" s="75"/>
      <c r="D43" s="75"/>
      <c r="E43" s="1"/>
      <c r="F43" s="1"/>
    </row>
    <row r="44" spans="1:6" ht="15.75" customHeight="1">
      <c r="A44" s="1"/>
      <c r="B44" s="1"/>
      <c r="C44" s="1"/>
      <c r="D44" s="3"/>
      <c r="E44" s="1"/>
      <c r="F44" s="1"/>
    </row>
    <row r="45" spans="1:6" ht="15.75" customHeight="1">
      <c r="A45" s="6" t="s">
        <v>48</v>
      </c>
      <c r="B45" s="6" t="s">
        <v>49</v>
      </c>
      <c r="C45" s="6" t="s">
        <v>50</v>
      </c>
      <c r="D45" s="13" t="s">
        <v>20</v>
      </c>
      <c r="E45" s="1"/>
      <c r="F45" s="1"/>
    </row>
    <row r="46" spans="1:6" ht="15.75" customHeight="1">
      <c r="A46" s="5" t="s">
        <v>21</v>
      </c>
      <c r="B46" s="14" t="s">
        <v>51</v>
      </c>
      <c r="C46" s="15">
        <v>0.2</v>
      </c>
      <c r="D46" s="28">
        <f t="shared" ref="D46:D53" si="0">ROUND((C46*($D$26+$D$37)),2)</f>
        <v>383.65</v>
      </c>
      <c r="E46" s="1"/>
      <c r="F46" s="1"/>
    </row>
    <row r="47" spans="1:6" ht="15.75" customHeight="1">
      <c r="A47" s="5" t="s">
        <v>23</v>
      </c>
      <c r="B47" s="14" t="s">
        <v>52</v>
      </c>
      <c r="C47" s="15">
        <v>2.5000000000000001E-2</v>
      </c>
      <c r="D47" s="28">
        <f t="shared" si="0"/>
        <v>47.96</v>
      </c>
      <c r="E47" s="1"/>
      <c r="F47" s="1"/>
    </row>
    <row r="48" spans="1:6" ht="15.75" customHeight="1">
      <c r="A48" s="5" t="s">
        <v>25</v>
      </c>
      <c r="B48" s="14" t="s">
        <v>53</v>
      </c>
      <c r="C48" s="29">
        <v>0.03</v>
      </c>
      <c r="D48" s="28">
        <f t="shared" si="0"/>
        <v>57.55</v>
      </c>
      <c r="E48" s="8"/>
      <c r="F48" s="21"/>
    </row>
    <row r="49" spans="1:6" ht="15.75" customHeight="1">
      <c r="A49" s="5" t="s">
        <v>27</v>
      </c>
      <c r="B49" s="14" t="s">
        <v>54</v>
      </c>
      <c r="C49" s="15">
        <v>1.4999999999999999E-2</v>
      </c>
      <c r="D49" s="28">
        <f t="shared" si="0"/>
        <v>28.77</v>
      </c>
      <c r="E49" s="1"/>
      <c r="F49" s="1"/>
    </row>
    <row r="50" spans="1:6" ht="15.75" customHeight="1">
      <c r="A50" s="5" t="s">
        <v>29</v>
      </c>
      <c r="B50" s="14" t="s">
        <v>55</v>
      </c>
      <c r="C50" s="15">
        <v>0.01</v>
      </c>
      <c r="D50" s="28">
        <f t="shared" si="0"/>
        <v>19.18</v>
      </c>
      <c r="E50" s="1"/>
      <c r="F50" s="21"/>
    </row>
    <row r="51" spans="1:6" ht="15.75" customHeight="1">
      <c r="A51" s="5" t="s">
        <v>31</v>
      </c>
      <c r="B51" s="14" t="s">
        <v>56</v>
      </c>
      <c r="C51" s="15">
        <v>6.0000000000000001E-3</v>
      </c>
      <c r="D51" s="28">
        <f t="shared" si="0"/>
        <v>11.51</v>
      </c>
      <c r="E51" s="1"/>
      <c r="F51" s="1"/>
    </row>
    <row r="52" spans="1:6" ht="15.75" customHeight="1">
      <c r="A52" s="5" t="s">
        <v>57</v>
      </c>
      <c r="B52" s="14" t="s">
        <v>58</v>
      </c>
      <c r="C52" s="15">
        <v>2E-3</v>
      </c>
      <c r="D52" s="28">
        <f t="shared" si="0"/>
        <v>3.84</v>
      </c>
      <c r="E52" s="1"/>
      <c r="F52" s="1"/>
    </row>
    <row r="53" spans="1:6" ht="15.75" customHeight="1">
      <c r="A53" s="5" t="s">
        <v>59</v>
      </c>
      <c r="B53" s="14" t="s">
        <v>60</v>
      </c>
      <c r="C53" s="15">
        <v>0.08</v>
      </c>
      <c r="D53" s="28">
        <f t="shared" si="0"/>
        <v>153.46</v>
      </c>
      <c r="E53" s="1"/>
      <c r="F53" s="21"/>
    </row>
    <row r="54" spans="1:6" ht="15.75" customHeight="1">
      <c r="A54" s="79" t="s">
        <v>61</v>
      </c>
      <c r="B54" s="77"/>
      <c r="C54" s="20">
        <f>SUM($C$46:$C$53)</f>
        <v>0.36800000000000005</v>
      </c>
      <c r="D54" s="30">
        <f>SUM($D$46:$D$53)</f>
        <v>705.92</v>
      </c>
      <c r="E54" s="1"/>
      <c r="F54" s="1"/>
    </row>
    <row r="55" spans="1:6" ht="15.75">
      <c r="A55" s="72" t="s">
        <v>62</v>
      </c>
      <c r="B55" s="73"/>
      <c r="C55" s="73"/>
      <c r="D55" s="73"/>
      <c r="E55" s="1"/>
      <c r="F55" s="1"/>
    </row>
    <row r="56" spans="1:6" ht="15.75">
      <c r="A56" s="72" t="s">
        <v>63</v>
      </c>
      <c r="B56" s="73"/>
      <c r="C56" s="73"/>
      <c r="D56" s="73"/>
      <c r="E56" s="1"/>
      <c r="F56" s="1"/>
    </row>
    <row r="57" spans="1:6" ht="15.75">
      <c r="A57" s="72" t="s">
        <v>64</v>
      </c>
      <c r="B57" s="73"/>
      <c r="C57" s="73"/>
      <c r="D57" s="73"/>
      <c r="E57" s="1"/>
      <c r="F57" s="1"/>
    </row>
    <row r="58" spans="1:6" ht="15.75">
      <c r="A58" s="72" t="s">
        <v>65</v>
      </c>
      <c r="B58" s="73"/>
      <c r="C58" s="73"/>
      <c r="D58" s="73"/>
      <c r="E58" s="1"/>
      <c r="F58" s="1"/>
    </row>
    <row r="59" spans="1:6" ht="15.75">
      <c r="A59" s="72" t="s">
        <v>66</v>
      </c>
      <c r="B59" s="73"/>
      <c r="C59" s="73"/>
      <c r="D59" s="73"/>
      <c r="E59" s="1"/>
      <c r="F59" s="1"/>
    </row>
    <row r="60" spans="1:6" ht="15.75">
      <c r="A60" s="11"/>
      <c r="B60" s="11"/>
      <c r="C60" s="11"/>
      <c r="D60" s="11"/>
      <c r="E60" s="1"/>
      <c r="F60" s="1"/>
    </row>
    <row r="61" spans="1:6" ht="15.75" customHeight="1">
      <c r="A61" s="1"/>
      <c r="B61" s="1"/>
      <c r="C61" s="1"/>
      <c r="D61" s="3"/>
      <c r="E61" s="1"/>
      <c r="F61" s="1"/>
    </row>
    <row r="62" spans="1:6" ht="15.75" customHeight="1">
      <c r="A62" s="74" t="s">
        <v>67</v>
      </c>
      <c r="B62" s="75"/>
      <c r="C62" s="75"/>
      <c r="D62" s="75"/>
      <c r="E62" s="1"/>
      <c r="F62" s="1"/>
    </row>
    <row r="63" spans="1:6" ht="15.75" customHeight="1">
      <c r="A63" s="1"/>
      <c r="B63" s="1"/>
      <c r="C63" s="1"/>
      <c r="D63" s="3"/>
      <c r="E63" s="21"/>
      <c r="F63" s="1"/>
    </row>
    <row r="64" spans="1:6" ht="15.75" customHeight="1">
      <c r="A64" s="6" t="s">
        <v>68</v>
      </c>
      <c r="B64" s="76" t="s">
        <v>69</v>
      </c>
      <c r="C64" s="77"/>
      <c r="D64" s="6" t="s">
        <v>20</v>
      </c>
      <c r="E64" s="3"/>
      <c r="F64" s="1"/>
    </row>
    <row r="65" spans="1:6" ht="15.75" customHeight="1">
      <c r="A65" s="5" t="s">
        <v>21</v>
      </c>
      <c r="B65" s="78" t="s">
        <v>70</v>
      </c>
      <c r="C65" s="77"/>
      <c r="D65" s="31">
        <f>ROUND(((10*2*22)-(D20*6%*22/22)),2)</f>
        <v>343.64</v>
      </c>
      <c r="E65" s="8"/>
      <c r="F65" s="1"/>
    </row>
    <row r="66" spans="1:6" ht="15.75" customHeight="1">
      <c r="A66" s="5" t="s">
        <v>23</v>
      </c>
      <c r="B66" s="78" t="s">
        <v>71</v>
      </c>
      <c r="C66" s="77"/>
      <c r="D66" s="31">
        <f>ROUND((23.11*22*0.99),2)</f>
        <v>503.34</v>
      </c>
      <c r="E66" s="8"/>
      <c r="F66" s="1"/>
    </row>
    <row r="67" spans="1:6" ht="15.75" customHeight="1">
      <c r="A67" s="5" t="s">
        <v>25</v>
      </c>
      <c r="B67" s="78" t="s">
        <v>72</v>
      </c>
      <c r="C67" s="77"/>
      <c r="D67" s="31">
        <v>88.04</v>
      </c>
      <c r="E67" s="8"/>
      <c r="F67" s="1"/>
    </row>
    <row r="68" spans="1:6" ht="15.75" customHeight="1">
      <c r="A68" s="5" t="s">
        <v>27</v>
      </c>
      <c r="B68" s="78" t="s">
        <v>73</v>
      </c>
      <c r="C68" s="77"/>
      <c r="D68" s="31">
        <f>ROUND((81.99*0.5),2)</f>
        <v>41</v>
      </c>
      <c r="E68" s="8"/>
      <c r="F68" s="1"/>
    </row>
    <row r="69" spans="1:6" ht="15.75" customHeight="1">
      <c r="A69" s="5" t="s">
        <v>29</v>
      </c>
      <c r="B69" s="78" t="s">
        <v>74</v>
      </c>
      <c r="C69" s="77"/>
      <c r="D69" s="31">
        <f>ROUND((222.36*6/12),2)</f>
        <v>111.18</v>
      </c>
      <c r="E69" s="8"/>
      <c r="F69" s="1"/>
    </row>
    <row r="70" spans="1:6" ht="15.75" customHeight="1">
      <c r="A70" s="5" t="s">
        <v>57</v>
      </c>
      <c r="B70" s="78" t="s">
        <v>32</v>
      </c>
      <c r="C70" s="77"/>
      <c r="D70" s="31">
        <v>0</v>
      </c>
      <c r="E70" s="8"/>
      <c r="F70" s="1"/>
    </row>
    <row r="71" spans="1:6" ht="16.5" customHeight="1">
      <c r="A71" s="79" t="s">
        <v>33</v>
      </c>
      <c r="B71" s="80"/>
      <c r="C71" s="77"/>
      <c r="D71" s="10">
        <f>SUM($D$65:$D$70)</f>
        <v>1087.2</v>
      </c>
      <c r="E71" s="3"/>
      <c r="F71" s="1"/>
    </row>
    <row r="72" spans="1:6" ht="15.75">
      <c r="A72" s="81" t="s">
        <v>75</v>
      </c>
      <c r="B72" s="73"/>
      <c r="C72" s="73"/>
      <c r="D72" s="73"/>
      <c r="E72" s="3"/>
      <c r="F72" s="1"/>
    </row>
    <row r="73" spans="1:6" ht="15.75">
      <c r="A73" s="81" t="s">
        <v>76</v>
      </c>
      <c r="B73" s="73"/>
      <c r="C73" s="73"/>
      <c r="D73" s="73"/>
      <c r="E73" s="3"/>
      <c r="F73" s="1"/>
    </row>
    <row r="74" spans="1:6" ht="15.75" customHeight="1">
      <c r="A74" s="1"/>
      <c r="B74" s="1"/>
      <c r="C74" s="1"/>
      <c r="D74" s="3"/>
      <c r="E74" s="1"/>
      <c r="F74" s="1"/>
    </row>
    <row r="75" spans="1:6" ht="15.75" customHeight="1">
      <c r="A75" s="74" t="s">
        <v>77</v>
      </c>
      <c r="B75" s="75"/>
      <c r="C75" s="75"/>
      <c r="D75" s="75"/>
      <c r="E75" s="1"/>
      <c r="F75" s="1"/>
    </row>
    <row r="76" spans="1:6" ht="15.75" customHeight="1">
      <c r="A76" s="1"/>
      <c r="B76" s="1"/>
      <c r="C76" s="1"/>
      <c r="D76" s="3"/>
      <c r="E76" s="1"/>
      <c r="F76" s="1"/>
    </row>
    <row r="77" spans="1:6" ht="15.75" customHeight="1">
      <c r="A77" s="6">
        <v>2</v>
      </c>
      <c r="B77" s="76" t="s">
        <v>78</v>
      </c>
      <c r="C77" s="77"/>
      <c r="D77" s="6" t="s">
        <v>20</v>
      </c>
      <c r="E77" s="1"/>
      <c r="F77" s="1"/>
    </row>
    <row r="78" spans="1:6" ht="15.75" customHeight="1">
      <c r="A78" s="5" t="s">
        <v>38</v>
      </c>
      <c r="B78" s="78" t="s">
        <v>39</v>
      </c>
      <c r="C78" s="77"/>
      <c r="D78" s="9">
        <f>$D$37</f>
        <v>312.27</v>
      </c>
      <c r="E78" s="1"/>
      <c r="F78" s="1"/>
    </row>
    <row r="79" spans="1:6" ht="15.75" customHeight="1">
      <c r="A79" s="5" t="s">
        <v>48</v>
      </c>
      <c r="B79" s="78" t="s">
        <v>49</v>
      </c>
      <c r="C79" s="77"/>
      <c r="D79" s="9">
        <f>$D$54</f>
        <v>705.92</v>
      </c>
      <c r="E79" s="1"/>
      <c r="F79" s="1"/>
    </row>
    <row r="80" spans="1:6" ht="15.75" customHeight="1">
      <c r="A80" s="5" t="s">
        <v>68</v>
      </c>
      <c r="B80" s="78" t="s">
        <v>69</v>
      </c>
      <c r="C80" s="77"/>
      <c r="D80" s="9">
        <f>$D$71</f>
        <v>1087.2</v>
      </c>
      <c r="E80" s="1"/>
      <c r="F80" s="1"/>
    </row>
    <row r="81" spans="1:6" ht="15.75" customHeight="1">
      <c r="A81" s="79" t="s">
        <v>33</v>
      </c>
      <c r="B81" s="80"/>
      <c r="C81" s="77"/>
      <c r="D81" s="10">
        <f>SUM($D$78:$D$80)</f>
        <v>2105.39</v>
      </c>
      <c r="E81" s="1"/>
      <c r="F81" s="1"/>
    </row>
    <row r="82" spans="1:6" ht="15.75" customHeight="1">
      <c r="A82" s="32"/>
      <c r="B82" s="1"/>
      <c r="C82" s="1"/>
      <c r="D82" s="3"/>
      <c r="E82" s="1"/>
      <c r="F82" s="1"/>
    </row>
    <row r="83" spans="1:6" ht="15.75" customHeight="1">
      <c r="A83" s="1"/>
      <c r="B83" s="1"/>
      <c r="C83" s="1"/>
      <c r="D83" s="3"/>
      <c r="E83" s="1"/>
      <c r="F83" s="1"/>
    </row>
    <row r="84" spans="1:6" ht="15.75" customHeight="1">
      <c r="A84" s="82" t="s">
        <v>79</v>
      </c>
      <c r="B84" s="75"/>
      <c r="C84" s="75"/>
      <c r="D84" s="75"/>
      <c r="E84" s="1"/>
      <c r="F84" s="1"/>
    </row>
    <row r="85" spans="1:6" ht="15.75" customHeight="1">
      <c r="A85" s="1"/>
      <c r="B85" s="1"/>
      <c r="C85" s="1"/>
      <c r="D85" s="3"/>
      <c r="E85" s="1"/>
      <c r="F85" s="1"/>
    </row>
    <row r="86" spans="1:6" ht="15.75" customHeight="1">
      <c r="A86" s="6">
        <v>3</v>
      </c>
      <c r="B86" s="6" t="s">
        <v>80</v>
      </c>
      <c r="C86" s="6" t="s">
        <v>40</v>
      </c>
      <c r="D86" s="13" t="s">
        <v>20</v>
      </c>
      <c r="E86" s="1"/>
      <c r="F86" s="1"/>
    </row>
    <row r="87" spans="1:6" ht="15.75" customHeight="1">
      <c r="A87" s="33" t="s">
        <v>21</v>
      </c>
      <c r="B87" s="34" t="s">
        <v>81</v>
      </c>
      <c r="C87" s="35">
        <v>0.5</v>
      </c>
      <c r="D87" s="30">
        <f>ROUND(((D88+D89)*C87),2)</f>
        <v>162.31</v>
      </c>
      <c r="E87" s="1"/>
      <c r="F87" s="21"/>
    </row>
    <row r="88" spans="1:6" ht="15.75" customHeight="1">
      <c r="A88" s="5" t="s">
        <v>23</v>
      </c>
      <c r="B88" s="36" t="s">
        <v>82</v>
      </c>
      <c r="C88" s="18" t="s">
        <v>43</v>
      </c>
      <c r="D88" s="28">
        <f>ROUND((($D$26+$D$37+$D$71+$D$53)/12),2)</f>
        <v>263.24</v>
      </c>
      <c r="E88" s="37"/>
      <c r="F88" s="21"/>
    </row>
    <row r="89" spans="1:6" ht="15.75" customHeight="1">
      <c r="A89" s="5" t="s">
        <v>25</v>
      </c>
      <c r="B89" s="36" t="s">
        <v>83</v>
      </c>
      <c r="C89" s="18" t="s">
        <v>43</v>
      </c>
      <c r="D89" s="28">
        <f>ROUND((40%*D53),2)</f>
        <v>61.38</v>
      </c>
      <c r="E89" s="38"/>
      <c r="F89" s="1"/>
    </row>
    <row r="90" spans="1:6" ht="15.75" customHeight="1">
      <c r="A90" s="33" t="s">
        <v>27</v>
      </c>
      <c r="B90" s="34" t="s">
        <v>84</v>
      </c>
      <c r="C90" s="35">
        <v>0.5</v>
      </c>
      <c r="D90" s="30">
        <f>ROUND(((D91)*C90),2)</f>
        <v>30.69</v>
      </c>
      <c r="E90" s="21"/>
      <c r="F90" s="39"/>
    </row>
    <row r="91" spans="1:6" ht="15.75" customHeight="1">
      <c r="A91" s="5" t="s">
        <v>29</v>
      </c>
      <c r="B91" s="36" t="s">
        <v>85</v>
      </c>
      <c r="C91" s="15" t="s">
        <v>43</v>
      </c>
      <c r="D91" s="28">
        <f>ROUND((D53*40%),2)</f>
        <v>61.38</v>
      </c>
      <c r="E91" s="21"/>
      <c r="F91" s="39"/>
    </row>
    <row r="92" spans="1:6" ht="15.75" customHeight="1">
      <c r="A92" s="79" t="s">
        <v>33</v>
      </c>
      <c r="B92" s="77"/>
      <c r="C92" s="20" t="s">
        <v>43</v>
      </c>
      <c r="D92" s="30">
        <f>D87+D90</f>
        <v>193</v>
      </c>
      <c r="E92" s="40"/>
      <c r="F92" s="39"/>
    </row>
    <row r="93" spans="1:6" ht="15.75">
      <c r="A93" s="72" t="s">
        <v>86</v>
      </c>
      <c r="B93" s="73"/>
      <c r="C93" s="73"/>
      <c r="D93" s="73"/>
      <c r="E93" s="21"/>
      <c r="F93" s="38"/>
    </row>
    <row r="94" spans="1:6" ht="15.75">
      <c r="A94" s="72" t="s">
        <v>87</v>
      </c>
      <c r="B94" s="73"/>
      <c r="C94" s="73"/>
      <c r="D94" s="73"/>
      <c r="E94" s="21"/>
      <c r="F94" s="38"/>
    </row>
    <row r="95" spans="1:6" ht="15.75">
      <c r="A95" s="72" t="s">
        <v>88</v>
      </c>
      <c r="B95" s="73"/>
      <c r="C95" s="73"/>
      <c r="D95" s="73"/>
      <c r="E95" s="21"/>
      <c r="F95" s="38"/>
    </row>
    <row r="96" spans="1:6" ht="15.75">
      <c r="A96" s="72" t="s">
        <v>89</v>
      </c>
      <c r="B96" s="73"/>
      <c r="C96" s="73"/>
      <c r="D96" s="73"/>
      <c r="E96" s="21"/>
      <c r="F96" s="38"/>
    </row>
    <row r="97" spans="1:6" ht="15.75">
      <c r="A97" s="72" t="s">
        <v>90</v>
      </c>
      <c r="B97" s="73"/>
      <c r="C97" s="73"/>
      <c r="D97" s="73"/>
      <c r="E97" s="21"/>
      <c r="F97" s="38"/>
    </row>
    <row r="98" spans="1:6" ht="15.75">
      <c r="A98" s="72" t="s">
        <v>91</v>
      </c>
      <c r="B98" s="73"/>
      <c r="C98" s="73"/>
      <c r="D98" s="73"/>
      <c r="E98" s="21"/>
      <c r="F98" s="38"/>
    </row>
    <row r="99" spans="1:6" ht="15.75" customHeight="1">
      <c r="A99" s="1"/>
      <c r="B99" s="1"/>
      <c r="C99" s="1"/>
      <c r="D99" s="3"/>
      <c r="E99" s="21"/>
      <c r="F99" s="21"/>
    </row>
    <row r="100" spans="1:6" ht="15.75" customHeight="1">
      <c r="A100" s="82" t="s">
        <v>92</v>
      </c>
      <c r="B100" s="75"/>
      <c r="C100" s="75"/>
      <c r="D100" s="75"/>
      <c r="E100" s="40"/>
      <c r="F100" s="1"/>
    </row>
    <row r="101" spans="1:6" ht="15.75" customHeight="1">
      <c r="A101" s="1"/>
      <c r="B101" s="1"/>
      <c r="C101" s="1"/>
      <c r="D101" s="3"/>
      <c r="E101" s="1"/>
      <c r="F101" s="1"/>
    </row>
    <row r="102" spans="1:6" ht="15.75" customHeight="1">
      <c r="A102" s="74" t="s">
        <v>93</v>
      </c>
      <c r="B102" s="75"/>
      <c r="C102" s="75"/>
      <c r="D102" s="75"/>
      <c r="E102" s="1"/>
      <c r="F102" s="1"/>
    </row>
    <row r="103" spans="1:6" ht="15.75" customHeight="1">
      <c r="A103" s="12"/>
      <c r="B103" s="1"/>
      <c r="C103" s="1"/>
      <c r="D103" s="3"/>
      <c r="E103" s="1"/>
      <c r="F103" s="1"/>
    </row>
    <row r="104" spans="1:6" ht="15.75" customHeight="1">
      <c r="A104" s="6" t="s">
        <v>94</v>
      </c>
      <c r="B104" s="6" t="s">
        <v>95</v>
      </c>
      <c r="C104" s="6" t="s">
        <v>96</v>
      </c>
      <c r="D104" s="13" t="s">
        <v>20</v>
      </c>
      <c r="E104" s="1"/>
      <c r="F104" s="1" t="s">
        <v>97</v>
      </c>
    </row>
    <row r="105" spans="1:6" ht="15.75" customHeight="1">
      <c r="A105" s="5" t="s">
        <v>21</v>
      </c>
      <c r="B105" s="14" t="s">
        <v>98</v>
      </c>
      <c r="C105" s="41">
        <v>35</v>
      </c>
      <c r="D105" s="28">
        <f>ROUND(((($D$26+$D$81+$D$92)/30*C105)/12),2)</f>
        <v>379.59</v>
      </c>
      <c r="E105" s="1"/>
      <c r="F105" s="21">
        <f>($D$26+$D$81+$D$92)/30</f>
        <v>130.14600000000002</v>
      </c>
    </row>
    <row r="106" spans="1:6" ht="15.75" customHeight="1">
      <c r="A106" s="79" t="s">
        <v>61</v>
      </c>
      <c r="B106" s="77"/>
      <c r="C106" s="20" t="s">
        <v>43</v>
      </c>
      <c r="D106" s="30">
        <f>SUM($D$105)</f>
        <v>379.59</v>
      </c>
      <c r="E106" s="1"/>
      <c r="F106" s="1"/>
    </row>
    <row r="107" spans="1:6" ht="15.75">
      <c r="A107" s="72" t="s">
        <v>99</v>
      </c>
      <c r="B107" s="73"/>
      <c r="C107" s="73"/>
      <c r="D107" s="73"/>
      <c r="E107" s="1"/>
      <c r="F107" s="1"/>
    </row>
    <row r="108" spans="1:6" ht="15.75">
      <c r="A108" s="72" t="s">
        <v>100</v>
      </c>
      <c r="B108" s="73"/>
      <c r="C108" s="73"/>
      <c r="D108" s="73"/>
      <c r="E108" s="1"/>
      <c r="F108" s="1"/>
    </row>
    <row r="109" spans="1:6" ht="15.75">
      <c r="A109" s="72" t="s">
        <v>101</v>
      </c>
      <c r="B109" s="73"/>
      <c r="C109" s="73"/>
      <c r="D109" s="73"/>
      <c r="E109" s="1"/>
      <c r="F109" s="1"/>
    </row>
    <row r="110" spans="1:6" ht="15.75">
      <c r="A110" s="72" t="s">
        <v>102</v>
      </c>
      <c r="B110" s="73"/>
      <c r="C110" s="73"/>
      <c r="D110" s="73"/>
      <c r="E110" s="1"/>
      <c r="F110" s="1"/>
    </row>
    <row r="111" spans="1:6" ht="15.75">
      <c r="A111" s="72" t="s">
        <v>103</v>
      </c>
      <c r="B111" s="73"/>
      <c r="C111" s="73"/>
      <c r="D111" s="73"/>
      <c r="E111" s="1"/>
      <c r="F111" s="1"/>
    </row>
    <row r="112" spans="1:6" ht="15.75">
      <c r="A112" s="72" t="s">
        <v>104</v>
      </c>
      <c r="B112" s="73"/>
      <c r="C112" s="73"/>
      <c r="D112" s="73"/>
      <c r="E112" s="1"/>
      <c r="F112" s="1"/>
    </row>
    <row r="113" spans="1:6" ht="15.75" customHeight="1">
      <c r="A113" s="1"/>
      <c r="B113" s="1"/>
      <c r="C113" s="1"/>
      <c r="D113" s="3"/>
      <c r="E113" s="1"/>
      <c r="F113" s="1"/>
    </row>
    <row r="114" spans="1:6" ht="15.75" customHeight="1">
      <c r="A114" s="74" t="s">
        <v>105</v>
      </c>
      <c r="B114" s="75"/>
      <c r="C114" s="75"/>
      <c r="D114" s="75"/>
      <c r="E114" s="1"/>
      <c r="F114" s="1"/>
    </row>
    <row r="115" spans="1:6" ht="15.75" customHeight="1">
      <c r="A115" s="12"/>
      <c r="B115" s="1"/>
      <c r="C115" s="1"/>
      <c r="D115" s="3"/>
      <c r="E115" s="1"/>
      <c r="F115" s="1"/>
    </row>
    <row r="116" spans="1:6" ht="15.75" customHeight="1">
      <c r="A116" s="6" t="s">
        <v>106</v>
      </c>
      <c r="B116" s="76" t="s">
        <v>107</v>
      </c>
      <c r="C116" s="77"/>
      <c r="D116" s="6" t="s">
        <v>20</v>
      </c>
      <c r="E116" s="1"/>
      <c r="F116" s="1"/>
    </row>
    <row r="117" spans="1:6" ht="32.25" customHeight="1">
      <c r="A117" s="5" t="s">
        <v>21</v>
      </c>
      <c r="B117" s="78" t="s">
        <v>108</v>
      </c>
      <c r="C117" s="77"/>
      <c r="D117" s="9">
        <v>0</v>
      </c>
      <c r="E117" s="1"/>
      <c r="F117" s="1"/>
    </row>
    <row r="118" spans="1:6" ht="15.75" customHeight="1">
      <c r="A118" s="79" t="s">
        <v>33</v>
      </c>
      <c r="B118" s="77"/>
      <c r="C118" s="42"/>
      <c r="D118" s="10">
        <f>D117</f>
        <v>0</v>
      </c>
      <c r="E118" s="1"/>
      <c r="F118" s="1"/>
    </row>
    <row r="119" spans="1:6" ht="15.75" customHeight="1">
      <c r="A119" s="83" t="s">
        <v>109</v>
      </c>
      <c r="B119" s="73"/>
      <c r="C119" s="73"/>
      <c r="D119" s="73"/>
      <c r="E119" s="1"/>
      <c r="F119" s="1"/>
    </row>
    <row r="120" spans="1:6" ht="15.75" customHeight="1">
      <c r="A120" s="1"/>
      <c r="B120" s="1"/>
      <c r="C120" s="1"/>
      <c r="D120" s="3"/>
      <c r="E120" s="1"/>
      <c r="F120" s="1"/>
    </row>
    <row r="121" spans="1:6" ht="15.75" customHeight="1">
      <c r="A121" s="74" t="s">
        <v>110</v>
      </c>
      <c r="B121" s="75"/>
      <c r="C121" s="75"/>
      <c r="D121" s="75"/>
      <c r="E121" s="1"/>
      <c r="F121" s="1"/>
    </row>
    <row r="122" spans="1:6" ht="15.75" customHeight="1">
      <c r="A122" s="12"/>
      <c r="B122" s="1"/>
      <c r="C122" s="1"/>
      <c r="D122" s="3"/>
      <c r="E122" s="1"/>
      <c r="F122" s="1"/>
    </row>
    <row r="123" spans="1:6" ht="15.75" customHeight="1">
      <c r="A123" s="6">
        <v>4</v>
      </c>
      <c r="B123" s="6" t="s">
        <v>111</v>
      </c>
      <c r="C123" s="6" t="s">
        <v>40</v>
      </c>
      <c r="D123" s="13" t="s">
        <v>20</v>
      </c>
      <c r="E123" s="1"/>
      <c r="F123" s="1"/>
    </row>
    <row r="124" spans="1:6" ht="15.75" customHeight="1">
      <c r="A124" s="5" t="s">
        <v>94</v>
      </c>
      <c r="B124" s="14" t="s">
        <v>95</v>
      </c>
      <c r="C124" s="15" t="str">
        <f>$C$106</f>
        <v>-</v>
      </c>
      <c r="D124" s="28">
        <f>$D$106</f>
        <v>379.59</v>
      </c>
      <c r="E124" s="1"/>
      <c r="F124" s="1"/>
    </row>
    <row r="125" spans="1:6" ht="15.75" customHeight="1">
      <c r="A125" s="5" t="s">
        <v>106</v>
      </c>
      <c r="B125" s="14" t="s">
        <v>107</v>
      </c>
      <c r="C125" s="15">
        <v>0</v>
      </c>
      <c r="D125" s="28">
        <f>$D$118</f>
        <v>0</v>
      </c>
      <c r="E125" s="1"/>
      <c r="F125" s="1"/>
    </row>
    <row r="126" spans="1:6" ht="15.75" customHeight="1">
      <c r="A126" s="79" t="s">
        <v>33</v>
      </c>
      <c r="B126" s="77"/>
      <c r="C126" s="20">
        <f>SUM(C124:C125)</f>
        <v>0</v>
      </c>
      <c r="D126" s="30">
        <f>SUM($D$124:$D$125)</f>
        <v>379.59</v>
      </c>
      <c r="E126" s="1"/>
      <c r="F126" s="1"/>
    </row>
    <row r="127" spans="1:6" ht="15.75" customHeight="1">
      <c r="A127" s="1"/>
      <c r="B127" s="1"/>
      <c r="C127" s="1"/>
      <c r="D127" s="3"/>
      <c r="E127" s="1"/>
      <c r="F127" s="1"/>
    </row>
    <row r="128" spans="1:6" ht="15.75" customHeight="1">
      <c r="A128" s="82" t="s">
        <v>112</v>
      </c>
      <c r="B128" s="75"/>
      <c r="C128" s="75"/>
      <c r="D128" s="75"/>
      <c r="E128" s="1"/>
      <c r="F128" s="1"/>
    </row>
    <row r="129" spans="1:6" ht="15.75" customHeight="1">
      <c r="A129" s="1"/>
      <c r="B129" s="1"/>
      <c r="C129" s="1"/>
      <c r="D129" s="3"/>
      <c r="E129" s="1"/>
      <c r="F129" s="1"/>
    </row>
    <row r="130" spans="1:6" ht="15.75" customHeight="1">
      <c r="A130" s="6">
        <v>5</v>
      </c>
      <c r="B130" s="76" t="s">
        <v>113</v>
      </c>
      <c r="C130" s="77"/>
      <c r="D130" s="6" t="s">
        <v>20</v>
      </c>
      <c r="E130" s="3"/>
      <c r="F130" s="1"/>
    </row>
    <row r="131" spans="1:6" ht="15.75" customHeight="1">
      <c r="A131" s="5" t="s">
        <v>21</v>
      </c>
      <c r="B131" s="78" t="s">
        <v>114</v>
      </c>
      <c r="C131" s="77"/>
      <c r="D131" s="19">
        <f>'Item 2 - Mód 5'!F9</f>
        <v>34.35</v>
      </c>
      <c r="E131" s="8"/>
      <c r="F131" s="1"/>
    </row>
    <row r="132" spans="1:6" ht="15.75" customHeight="1">
      <c r="A132" s="5" t="s">
        <v>23</v>
      </c>
      <c r="B132" s="78" t="s">
        <v>115</v>
      </c>
      <c r="C132" s="77"/>
      <c r="D132" s="19">
        <f>'Item 2 - Mód 5'!F34</f>
        <v>47.95</v>
      </c>
      <c r="E132" s="8"/>
      <c r="F132" s="1"/>
    </row>
    <row r="133" spans="1:6" ht="15.75" customHeight="1">
      <c r="A133" s="5" t="s">
        <v>25</v>
      </c>
      <c r="B133" s="78" t="s">
        <v>116</v>
      </c>
      <c r="C133" s="77"/>
      <c r="D133" s="19">
        <f>'Item 2 - Mód 5'!F43</f>
        <v>18.850000000000001</v>
      </c>
      <c r="E133" s="8"/>
      <c r="F133" s="1"/>
    </row>
    <row r="134" spans="1:6" ht="15.75" customHeight="1">
      <c r="A134" s="43" t="s">
        <v>27</v>
      </c>
      <c r="B134" s="78" t="s">
        <v>117</v>
      </c>
      <c r="C134" s="77"/>
      <c r="D134" s="19">
        <f>'Item 2 - Mód 5'!F56</f>
        <v>17.79</v>
      </c>
      <c r="E134" s="8"/>
      <c r="F134" s="1"/>
    </row>
    <row r="135" spans="1:6" ht="16.5" customHeight="1">
      <c r="A135" s="79" t="s">
        <v>61</v>
      </c>
      <c r="B135" s="80"/>
      <c r="C135" s="77"/>
      <c r="D135" s="10">
        <f>SUM($D$131:$D$134)</f>
        <v>118.94</v>
      </c>
      <c r="E135" s="3"/>
      <c r="F135" s="1"/>
    </row>
    <row r="136" spans="1:6" ht="15.75">
      <c r="A136" s="72" t="s">
        <v>118</v>
      </c>
      <c r="B136" s="73"/>
      <c r="C136" s="73"/>
      <c r="D136" s="73"/>
      <c r="E136" s="1"/>
      <c r="F136" s="1"/>
    </row>
    <row r="137" spans="1:6" ht="15.75">
      <c r="A137" s="72" t="s">
        <v>119</v>
      </c>
      <c r="B137" s="73"/>
      <c r="C137" s="73"/>
      <c r="D137" s="73"/>
      <c r="E137" s="1"/>
      <c r="F137" s="1"/>
    </row>
    <row r="138" spans="1:6" ht="15.75">
      <c r="A138" s="72" t="s">
        <v>120</v>
      </c>
      <c r="B138" s="73"/>
      <c r="C138" s="73"/>
      <c r="D138" s="73"/>
      <c r="E138" s="1"/>
      <c r="F138" s="1"/>
    </row>
    <row r="139" spans="1:6" ht="15.75" customHeight="1">
      <c r="A139" s="1"/>
      <c r="B139" s="1"/>
      <c r="C139" s="1"/>
      <c r="D139" s="3"/>
      <c r="E139" s="1"/>
      <c r="F139" s="1"/>
    </row>
    <row r="140" spans="1:6" ht="15.75" customHeight="1">
      <c r="A140" s="82" t="s">
        <v>121</v>
      </c>
      <c r="B140" s="75"/>
      <c r="C140" s="75"/>
      <c r="D140" s="75"/>
      <c r="E140" s="1"/>
      <c r="F140" s="1"/>
    </row>
    <row r="141" spans="1:6" ht="15.75" customHeight="1">
      <c r="A141" s="1"/>
      <c r="B141" s="1"/>
      <c r="C141" s="1"/>
      <c r="D141" s="3"/>
      <c r="E141" s="1"/>
      <c r="F141" s="1"/>
    </row>
    <row r="142" spans="1:6" ht="15.75" customHeight="1">
      <c r="A142" s="6">
        <v>6</v>
      </c>
      <c r="B142" s="44" t="s">
        <v>122</v>
      </c>
      <c r="C142" s="6" t="s">
        <v>50</v>
      </c>
      <c r="D142" s="13" t="s">
        <v>20</v>
      </c>
      <c r="E142" s="1"/>
      <c r="F142" s="1"/>
    </row>
    <row r="143" spans="1:6" ht="15.75" customHeight="1">
      <c r="A143" s="5" t="s">
        <v>21</v>
      </c>
      <c r="B143" s="14" t="s">
        <v>123</v>
      </c>
      <c r="C143" s="29">
        <v>7.0000000000000007E-2</v>
      </c>
      <c r="D143" s="28">
        <v>0</v>
      </c>
      <c r="E143" s="45"/>
      <c r="F143" s="21"/>
    </row>
    <row r="144" spans="1:6" ht="15.75" customHeight="1">
      <c r="A144" s="5" t="s">
        <v>23</v>
      </c>
      <c r="B144" s="14" t="s">
        <v>124</v>
      </c>
      <c r="C144" s="29">
        <v>7.0000000000000007E-2</v>
      </c>
      <c r="D144" s="28">
        <v>0</v>
      </c>
      <c r="E144" s="8"/>
      <c r="F144" s="1"/>
    </row>
    <row r="145" spans="1:6" ht="15.75" customHeight="1">
      <c r="A145" s="5" t="s">
        <v>25</v>
      </c>
      <c r="B145" s="14" t="s">
        <v>125</v>
      </c>
      <c r="C145" s="46">
        <f>$C$146+$C$149+$C$150</f>
        <v>8.6499999999999994E-2</v>
      </c>
      <c r="D145" s="28">
        <v>0</v>
      </c>
      <c r="E145" s="1"/>
      <c r="F145" s="1"/>
    </row>
    <row r="146" spans="1:6" ht="15.75" customHeight="1">
      <c r="A146" s="5"/>
      <c r="B146" s="36" t="s">
        <v>126</v>
      </c>
      <c r="C146" s="47">
        <f>$C$147+$C$148</f>
        <v>3.6499999999999998E-2</v>
      </c>
      <c r="D146" s="30">
        <v>0</v>
      </c>
      <c r="E146" s="1"/>
      <c r="F146" s="1"/>
    </row>
    <row r="147" spans="1:6" ht="15.75" customHeight="1">
      <c r="A147" s="5"/>
      <c r="B147" s="36" t="s">
        <v>127</v>
      </c>
      <c r="C147" s="46">
        <v>6.4999999999999997E-3</v>
      </c>
      <c r="D147" s="28">
        <v>0</v>
      </c>
      <c r="E147" s="8"/>
      <c r="F147" s="1"/>
    </row>
    <row r="148" spans="1:6" ht="15.75" customHeight="1">
      <c r="A148" s="5"/>
      <c r="B148" s="36" t="s">
        <v>128</v>
      </c>
      <c r="C148" s="46">
        <v>0.03</v>
      </c>
      <c r="D148" s="28">
        <v>0</v>
      </c>
      <c r="E148" s="8"/>
      <c r="F148" s="1"/>
    </row>
    <row r="149" spans="1:6" ht="15.75" customHeight="1">
      <c r="A149" s="5"/>
      <c r="B149" s="36" t="s">
        <v>129</v>
      </c>
      <c r="C149" s="47">
        <v>0</v>
      </c>
      <c r="D149" s="30">
        <v>0</v>
      </c>
      <c r="E149" s="1"/>
      <c r="F149" s="1"/>
    </row>
    <row r="150" spans="1:6" ht="15.75" customHeight="1">
      <c r="A150" s="5"/>
      <c r="B150" s="36" t="s">
        <v>130</v>
      </c>
      <c r="C150" s="47">
        <v>0.05</v>
      </c>
      <c r="D150" s="30">
        <v>0</v>
      </c>
      <c r="E150" s="8"/>
      <c r="F150" s="1"/>
    </row>
    <row r="151" spans="1:6" ht="15.75" customHeight="1">
      <c r="A151" s="79" t="s">
        <v>61</v>
      </c>
      <c r="B151" s="77"/>
      <c r="C151" s="20">
        <f>(1+$C$143)/(1-$C$144-$C$145)-1</f>
        <v>0.26852400711321889</v>
      </c>
      <c r="D151" s="30">
        <f>ROUND((C151*D165),2)</f>
        <v>1182.29</v>
      </c>
      <c r="E151" s="1"/>
      <c r="F151" s="1"/>
    </row>
    <row r="152" spans="1:6" ht="15.75">
      <c r="A152" s="72" t="s">
        <v>131</v>
      </c>
      <c r="B152" s="73"/>
      <c r="C152" s="73"/>
      <c r="D152" s="73"/>
      <c r="E152" s="21"/>
      <c r="F152" s="1"/>
    </row>
    <row r="153" spans="1:6" ht="15.75">
      <c r="A153" s="72" t="s">
        <v>132</v>
      </c>
      <c r="B153" s="73"/>
      <c r="C153" s="73"/>
      <c r="D153" s="73"/>
      <c r="E153" s="21"/>
      <c r="F153" s="1"/>
    </row>
    <row r="154" spans="1:6" ht="15.75">
      <c r="A154" s="72" t="s">
        <v>133</v>
      </c>
      <c r="B154" s="73"/>
      <c r="C154" s="73"/>
      <c r="D154" s="73"/>
      <c r="E154" s="21"/>
      <c r="F154" s="1"/>
    </row>
    <row r="155" spans="1:6" ht="15.75">
      <c r="A155" s="72" t="s">
        <v>134</v>
      </c>
      <c r="B155" s="73"/>
      <c r="C155" s="73"/>
      <c r="D155" s="73"/>
      <c r="E155" s="21"/>
      <c r="F155" s="1"/>
    </row>
    <row r="156" spans="1:6" ht="15.75" customHeight="1">
      <c r="A156" s="1"/>
      <c r="B156" s="21"/>
      <c r="C156" s="1"/>
      <c r="D156" s="3"/>
      <c r="E156" s="21"/>
      <c r="F156" s="1"/>
    </row>
    <row r="157" spans="1:6" ht="15.75" customHeight="1">
      <c r="A157" s="82" t="s">
        <v>135</v>
      </c>
      <c r="B157" s="75"/>
      <c r="C157" s="75"/>
      <c r="D157" s="75"/>
      <c r="E157" s="1"/>
      <c r="F157" s="48"/>
    </row>
    <row r="158" spans="1:6" ht="15.75" customHeight="1">
      <c r="A158" s="1"/>
      <c r="B158" s="1"/>
      <c r="C158" s="1"/>
      <c r="D158" s="3"/>
      <c r="E158" s="1"/>
      <c r="F158" s="48"/>
    </row>
    <row r="159" spans="1:6" ht="32.25" customHeight="1">
      <c r="A159" s="6"/>
      <c r="B159" s="76" t="s">
        <v>136</v>
      </c>
      <c r="C159" s="77"/>
      <c r="D159" s="6" t="s">
        <v>20</v>
      </c>
      <c r="E159" s="1"/>
      <c r="F159" s="1"/>
    </row>
    <row r="160" spans="1:6" ht="15.75" customHeight="1">
      <c r="A160" s="5" t="s">
        <v>21</v>
      </c>
      <c r="B160" s="84" t="s">
        <v>18</v>
      </c>
      <c r="C160" s="77"/>
      <c r="D160" s="28">
        <f>$D$26</f>
        <v>1605.99</v>
      </c>
      <c r="E160" s="1"/>
      <c r="F160" s="1"/>
    </row>
    <row r="161" spans="1:6" ht="15.75" customHeight="1">
      <c r="A161" s="5" t="s">
        <v>23</v>
      </c>
      <c r="B161" s="84" t="s">
        <v>36</v>
      </c>
      <c r="C161" s="77"/>
      <c r="D161" s="28">
        <f>$D$81</f>
        <v>2105.39</v>
      </c>
      <c r="E161" s="1"/>
      <c r="F161" s="1"/>
    </row>
    <row r="162" spans="1:6" ht="15.75" customHeight="1">
      <c r="A162" s="5" t="s">
        <v>25</v>
      </c>
      <c r="B162" s="84" t="s">
        <v>79</v>
      </c>
      <c r="C162" s="77"/>
      <c r="D162" s="28">
        <f>$D$92</f>
        <v>193</v>
      </c>
      <c r="E162" s="1"/>
      <c r="F162" s="1"/>
    </row>
    <row r="163" spans="1:6" ht="15.75" customHeight="1">
      <c r="A163" s="5" t="s">
        <v>27</v>
      </c>
      <c r="B163" s="84" t="s">
        <v>92</v>
      </c>
      <c r="C163" s="77"/>
      <c r="D163" s="28">
        <f>$D$126</f>
        <v>379.59</v>
      </c>
      <c r="E163" s="1"/>
      <c r="F163" s="1"/>
    </row>
    <row r="164" spans="1:6" ht="15.75" customHeight="1">
      <c r="A164" s="5" t="s">
        <v>29</v>
      </c>
      <c r="B164" s="84" t="s">
        <v>112</v>
      </c>
      <c r="C164" s="77"/>
      <c r="D164" s="28">
        <f>$D$135</f>
        <v>118.94</v>
      </c>
      <c r="E164" s="1"/>
      <c r="F164" s="1"/>
    </row>
    <row r="165" spans="1:6" ht="16.5" customHeight="1">
      <c r="A165" s="87" t="s">
        <v>137</v>
      </c>
      <c r="B165" s="80"/>
      <c r="C165" s="77"/>
      <c r="D165" s="28">
        <f>SUM($D$160:$D$164)</f>
        <v>4402.91</v>
      </c>
      <c r="E165" s="1"/>
      <c r="F165" s="1"/>
    </row>
    <row r="166" spans="1:6" ht="15.75" customHeight="1">
      <c r="A166" s="5" t="s">
        <v>31</v>
      </c>
      <c r="B166" s="84" t="s">
        <v>138</v>
      </c>
      <c r="C166" s="77"/>
      <c r="D166" s="28">
        <f>$D$151</f>
        <v>1182.29</v>
      </c>
      <c r="E166" s="1"/>
      <c r="F166" s="1"/>
    </row>
    <row r="167" spans="1:6" ht="16.5" customHeight="1">
      <c r="A167" s="88" t="s">
        <v>139</v>
      </c>
      <c r="B167" s="77"/>
      <c r="C167" s="49" t="s">
        <v>43</v>
      </c>
      <c r="D167" s="50">
        <f>SUM($D$165:$D$166)</f>
        <v>5585.2</v>
      </c>
      <c r="E167" s="1"/>
      <c r="F167" s="1"/>
    </row>
    <row r="168" spans="1:6" ht="16.5" customHeight="1">
      <c r="A168" s="1"/>
      <c r="B168" s="1"/>
      <c r="C168" s="1"/>
      <c r="D168" s="3"/>
      <c r="E168" s="1"/>
      <c r="F168" s="1"/>
    </row>
    <row r="169" spans="1:6" ht="16.5" customHeight="1">
      <c r="A169" s="85" t="s">
        <v>140</v>
      </c>
      <c r="B169" s="77"/>
      <c r="C169" s="49">
        <v>1</v>
      </c>
      <c r="D169" s="50">
        <f>D167*C169</f>
        <v>5585.2</v>
      </c>
      <c r="E169" s="1"/>
      <c r="F169" s="1"/>
    </row>
    <row r="170" spans="1:6" ht="15.75" customHeight="1">
      <c r="A170" s="1"/>
      <c r="B170" s="1"/>
      <c r="C170" s="51"/>
      <c r="D170" s="3"/>
      <c r="E170" s="1"/>
      <c r="F170" s="21"/>
    </row>
    <row r="171" spans="1:6" ht="15.75" customHeight="1">
      <c r="A171" s="85" t="s">
        <v>141</v>
      </c>
      <c r="B171" s="77"/>
      <c r="C171" s="49">
        <v>1</v>
      </c>
      <c r="D171" s="50">
        <f>D169*C171</f>
        <v>5585.2</v>
      </c>
      <c r="E171" s="1"/>
      <c r="F171" s="1"/>
    </row>
    <row r="172" spans="1:6" ht="15.75" customHeight="1">
      <c r="A172" s="1"/>
      <c r="B172" s="1"/>
      <c r="C172" s="51"/>
      <c r="D172" s="3"/>
      <c r="E172" s="1"/>
      <c r="F172" s="1"/>
    </row>
    <row r="173" spans="1:6" ht="15.75" customHeight="1">
      <c r="A173" s="85" t="s">
        <v>142</v>
      </c>
      <c r="B173" s="77"/>
      <c r="C173" s="49">
        <v>12</v>
      </c>
      <c r="D173" s="50">
        <f>D171*C173</f>
        <v>67022.399999999994</v>
      </c>
      <c r="E173" s="1"/>
      <c r="F173" s="1"/>
    </row>
    <row r="174" spans="1:6" ht="15.75" customHeight="1">
      <c r="A174" s="1"/>
      <c r="B174" s="1"/>
      <c r="C174" s="1"/>
      <c r="D174" s="3"/>
      <c r="E174" s="1"/>
      <c r="F174" s="1"/>
    </row>
    <row r="175" spans="1:6" ht="15.75" customHeight="1">
      <c r="A175" s="86" t="s">
        <v>143</v>
      </c>
      <c r="B175" s="80"/>
      <c r="C175" s="80"/>
      <c r="D175" s="77"/>
      <c r="E175" s="1"/>
      <c r="F175" s="1"/>
    </row>
    <row r="176" spans="1:6" ht="15.75" customHeight="1">
      <c r="A176" s="1"/>
      <c r="B176" s="1"/>
      <c r="C176" s="1"/>
      <c r="D176" s="3"/>
      <c r="E176" s="1"/>
      <c r="F176" s="1"/>
    </row>
  </sheetData>
  <mergeCells count="113">
    <mergeCell ref="A39:B39"/>
    <mergeCell ref="A40:D40"/>
    <mergeCell ref="A41:D41"/>
    <mergeCell ref="A43:D43"/>
    <mergeCell ref="A54:B54"/>
    <mergeCell ref="A55:D55"/>
    <mergeCell ref="A56:D56"/>
    <mergeCell ref="A75:D75"/>
    <mergeCell ref="B77:C77"/>
    <mergeCell ref="B23:C23"/>
    <mergeCell ref="B24:C24"/>
    <mergeCell ref="B25:C25"/>
    <mergeCell ref="A26:C26"/>
    <mergeCell ref="A27:D27"/>
    <mergeCell ref="A28:D28"/>
    <mergeCell ref="A30:D30"/>
    <mergeCell ref="A32:D32"/>
    <mergeCell ref="A37:B37"/>
    <mergeCell ref="A12:D12"/>
    <mergeCell ref="A13:B13"/>
    <mergeCell ref="A14:B14"/>
    <mergeCell ref="A15:D15"/>
    <mergeCell ref="A17:D17"/>
    <mergeCell ref="B19:C19"/>
    <mergeCell ref="B20:C20"/>
    <mergeCell ref="B21:C21"/>
    <mergeCell ref="B22:C22"/>
    <mergeCell ref="A7:B7"/>
    <mergeCell ref="A8:B8"/>
    <mergeCell ref="A9:B9"/>
    <mergeCell ref="A10:B10"/>
    <mergeCell ref="A1:D1"/>
    <mergeCell ref="A2:D2"/>
    <mergeCell ref="A3:D3"/>
    <mergeCell ref="A5:D5"/>
    <mergeCell ref="A6:B6"/>
    <mergeCell ref="C6:D6"/>
    <mergeCell ref="C7:D7"/>
    <mergeCell ref="C8:D8"/>
    <mergeCell ref="C9:D9"/>
    <mergeCell ref="C10:D10"/>
    <mergeCell ref="B159:C159"/>
    <mergeCell ref="B160:C160"/>
    <mergeCell ref="A169:B169"/>
    <mergeCell ref="A171:B171"/>
    <mergeCell ref="A173:B173"/>
    <mergeCell ref="A175:D175"/>
    <mergeCell ref="B161:C161"/>
    <mergeCell ref="B162:C162"/>
    <mergeCell ref="B163:C163"/>
    <mergeCell ref="B164:C164"/>
    <mergeCell ref="A165:C165"/>
    <mergeCell ref="B166:C166"/>
    <mergeCell ref="A167:B167"/>
    <mergeCell ref="A137:D137"/>
    <mergeCell ref="A138:D138"/>
    <mergeCell ref="A140:D140"/>
    <mergeCell ref="A151:B151"/>
    <mergeCell ref="A152:D152"/>
    <mergeCell ref="A153:D153"/>
    <mergeCell ref="A154:D154"/>
    <mergeCell ref="A155:D155"/>
    <mergeCell ref="A157:D157"/>
    <mergeCell ref="A126:B126"/>
    <mergeCell ref="A128:D128"/>
    <mergeCell ref="B130:C130"/>
    <mergeCell ref="B131:C131"/>
    <mergeCell ref="B132:C132"/>
    <mergeCell ref="B133:C133"/>
    <mergeCell ref="B134:C134"/>
    <mergeCell ref="A135:C135"/>
    <mergeCell ref="A136:D136"/>
    <mergeCell ref="A110:D110"/>
    <mergeCell ref="A111:D111"/>
    <mergeCell ref="A112:D112"/>
    <mergeCell ref="A114:D114"/>
    <mergeCell ref="B116:C116"/>
    <mergeCell ref="B117:C117"/>
    <mergeCell ref="A119:D119"/>
    <mergeCell ref="A121:D121"/>
    <mergeCell ref="A118:B118"/>
    <mergeCell ref="A96:D96"/>
    <mergeCell ref="A97:D97"/>
    <mergeCell ref="A98:D98"/>
    <mergeCell ref="A100:D100"/>
    <mergeCell ref="A102:D102"/>
    <mergeCell ref="A106:B106"/>
    <mergeCell ref="A107:D107"/>
    <mergeCell ref="A108:D108"/>
    <mergeCell ref="A109:D109"/>
    <mergeCell ref="B69:C69"/>
    <mergeCell ref="B70:C70"/>
    <mergeCell ref="A71:C71"/>
    <mergeCell ref="A72:D72"/>
    <mergeCell ref="A73:D73"/>
    <mergeCell ref="A92:B92"/>
    <mergeCell ref="A93:D93"/>
    <mergeCell ref="A94:D94"/>
    <mergeCell ref="A95:D95"/>
    <mergeCell ref="B78:C78"/>
    <mergeCell ref="B79:C79"/>
    <mergeCell ref="B80:C80"/>
    <mergeCell ref="A81:C81"/>
    <mergeCell ref="A84:D84"/>
    <mergeCell ref="A57:D57"/>
    <mergeCell ref="A58:D58"/>
    <mergeCell ref="A59:D59"/>
    <mergeCell ref="A62:D62"/>
    <mergeCell ref="B64:C64"/>
    <mergeCell ref="B65:C65"/>
    <mergeCell ref="B66:C66"/>
    <mergeCell ref="B67:C67"/>
    <mergeCell ref="B68:C68"/>
  </mergeCells>
  <printOptions horizontalCentered="1"/>
  <pageMargins left="0.196527777777778" right="0.196527777777778" top="0.196527777777778" bottom="0.196527777777778" header="0" footer="0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B7" sqref="B7"/>
    </sheetView>
  </sheetViews>
  <sheetFormatPr defaultColWidth="14.42578125" defaultRowHeight="15" customHeight="1"/>
  <cols>
    <col min="1" max="1" width="6.7109375" customWidth="1"/>
    <col min="2" max="2" width="52.28515625" customWidth="1"/>
    <col min="3" max="3" width="17.140625" customWidth="1"/>
    <col min="4" max="4" width="11.42578125" customWidth="1"/>
    <col min="5" max="6" width="11.5703125" customWidth="1"/>
    <col min="7" max="7" width="9.140625" customWidth="1"/>
  </cols>
  <sheetData>
    <row r="1" spans="1:7">
      <c r="A1" s="105" t="s">
        <v>144</v>
      </c>
      <c r="B1" s="80"/>
      <c r="C1" s="80"/>
      <c r="D1" s="80"/>
      <c r="E1" s="80"/>
      <c r="F1" s="77"/>
      <c r="G1" s="52"/>
    </row>
    <row r="2" spans="1:7" ht="38.25">
      <c r="A2" s="53" t="s">
        <v>145</v>
      </c>
      <c r="B2" s="53" t="s">
        <v>146</v>
      </c>
      <c r="C2" s="53" t="s">
        <v>147</v>
      </c>
      <c r="D2" s="53" t="s">
        <v>148</v>
      </c>
      <c r="E2" s="53" t="s">
        <v>149</v>
      </c>
      <c r="F2" s="53" t="s">
        <v>150</v>
      </c>
      <c r="G2" s="54"/>
    </row>
    <row r="3" spans="1:7" ht="51">
      <c r="A3" s="55">
        <v>1</v>
      </c>
      <c r="B3" s="56" t="s">
        <v>151</v>
      </c>
      <c r="C3" s="57" t="s">
        <v>152</v>
      </c>
      <c r="D3" s="57">
        <v>1</v>
      </c>
      <c r="E3" s="58">
        <v>50.42</v>
      </c>
      <c r="F3" s="59">
        <f t="shared" ref="F3:F7" si="0">E3*D3</f>
        <v>50.42</v>
      </c>
      <c r="G3" s="54"/>
    </row>
    <row r="4" spans="1:7" ht="51">
      <c r="A4" s="55">
        <v>2</v>
      </c>
      <c r="B4" s="60" t="s">
        <v>153</v>
      </c>
      <c r="C4" s="61" t="s">
        <v>154</v>
      </c>
      <c r="D4" s="61">
        <v>2</v>
      </c>
      <c r="E4" s="58">
        <v>61.27</v>
      </c>
      <c r="F4" s="59">
        <f t="shared" si="0"/>
        <v>122.54</v>
      </c>
      <c r="G4" s="54"/>
    </row>
    <row r="5" spans="1:7" ht="38.25">
      <c r="A5" s="55">
        <v>3</v>
      </c>
      <c r="B5" s="60" t="s">
        <v>155</v>
      </c>
      <c r="C5" s="61" t="s">
        <v>154</v>
      </c>
      <c r="D5" s="61">
        <v>2</v>
      </c>
      <c r="E5" s="58">
        <v>76.099999999999994</v>
      </c>
      <c r="F5" s="59">
        <f t="shared" si="0"/>
        <v>152.19999999999999</v>
      </c>
      <c r="G5" s="54"/>
    </row>
    <row r="6" spans="1:7" ht="63.75">
      <c r="A6" s="55">
        <v>4</v>
      </c>
      <c r="B6" s="60" t="s">
        <v>156</v>
      </c>
      <c r="C6" s="61" t="s">
        <v>154</v>
      </c>
      <c r="D6" s="61">
        <v>1</v>
      </c>
      <c r="E6" s="58">
        <v>7.98</v>
      </c>
      <c r="F6" s="59">
        <f t="shared" si="0"/>
        <v>7.98</v>
      </c>
      <c r="G6" s="54"/>
    </row>
    <row r="7" spans="1:7" ht="38.25">
      <c r="A7" s="55">
        <v>5</v>
      </c>
      <c r="B7" s="60" t="s">
        <v>157</v>
      </c>
      <c r="C7" s="61" t="s">
        <v>152</v>
      </c>
      <c r="D7" s="61">
        <v>4</v>
      </c>
      <c r="E7" s="58">
        <v>19.760000000000002</v>
      </c>
      <c r="F7" s="59">
        <f t="shared" si="0"/>
        <v>79.040000000000006</v>
      </c>
      <c r="G7" s="54"/>
    </row>
    <row r="8" spans="1:7">
      <c r="A8" s="108" t="s">
        <v>158</v>
      </c>
      <c r="B8" s="80"/>
      <c r="C8" s="80"/>
      <c r="D8" s="80"/>
      <c r="E8" s="77"/>
      <c r="F8" s="59">
        <f>SUM(F3:F7)</f>
        <v>412.18</v>
      </c>
      <c r="G8" s="54"/>
    </row>
    <row r="9" spans="1:7">
      <c r="A9" s="107" t="s">
        <v>159</v>
      </c>
      <c r="B9" s="80"/>
      <c r="C9" s="80"/>
      <c r="D9" s="80"/>
      <c r="E9" s="77"/>
      <c r="F9" s="62">
        <f>ROUND((F8/12),2)</f>
        <v>34.35</v>
      </c>
      <c r="G9" s="54"/>
    </row>
    <row r="10" spans="1:7">
      <c r="A10" s="54"/>
      <c r="B10" s="54"/>
      <c r="C10" s="54"/>
      <c r="D10" s="54"/>
      <c r="E10" s="54"/>
      <c r="F10" s="54"/>
      <c r="G10" s="54"/>
    </row>
    <row r="11" spans="1:7">
      <c r="A11" s="105" t="s">
        <v>160</v>
      </c>
      <c r="B11" s="80"/>
      <c r="C11" s="80"/>
      <c r="D11" s="80"/>
      <c r="E11" s="80"/>
      <c r="F11" s="77"/>
      <c r="G11" s="54"/>
    </row>
    <row r="12" spans="1:7" ht="38.25">
      <c r="A12" s="53" t="s">
        <v>145</v>
      </c>
      <c r="B12" s="53" t="s">
        <v>146</v>
      </c>
      <c r="C12" s="53" t="s">
        <v>147</v>
      </c>
      <c r="D12" s="53" t="s">
        <v>148</v>
      </c>
      <c r="E12" s="53" t="s">
        <v>149</v>
      </c>
      <c r="F12" s="53" t="s">
        <v>150</v>
      </c>
      <c r="G12" s="54"/>
    </row>
    <row r="13" spans="1:7" ht="38.25">
      <c r="A13" s="63">
        <v>1</v>
      </c>
      <c r="B13" s="64" t="s">
        <v>161</v>
      </c>
      <c r="C13" s="57" t="s">
        <v>154</v>
      </c>
      <c r="D13" s="65">
        <v>1</v>
      </c>
      <c r="E13" s="58">
        <v>61.38</v>
      </c>
      <c r="F13" s="66">
        <f t="shared" ref="F13:F32" si="1">E13*D13</f>
        <v>61.38</v>
      </c>
      <c r="G13" s="54"/>
    </row>
    <row r="14" spans="1:7" ht="51">
      <c r="A14" s="61">
        <v>2</v>
      </c>
      <c r="B14" s="67" t="s">
        <v>162</v>
      </c>
      <c r="C14" s="61" t="s">
        <v>154</v>
      </c>
      <c r="D14" s="68">
        <v>1</v>
      </c>
      <c r="E14" s="58">
        <v>28.33</v>
      </c>
      <c r="F14" s="66">
        <f t="shared" si="1"/>
        <v>28.33</v>
      </c>
      <c r="G14" s="54"/>
    </row>
    <row r="15" spans="1:7">
      <c r="A15" s="61">
        <v>3</v>
      </c>
      <c r="B15" s="69" t="s">
        <v>163</v>
      </c>
      <c r="C15" s="61" t="s">
        <v>154</v>
      </c>
      <c r="D15" s="68">
        <v>1</v>
      </c>
      <c r="E15" s="58">
        <v>17.39</v>
      </c>
      <c r="F15" s="66">
        <f t="shared" si="1"/>
        <v>17.39</v>
      </c>
      <c r="G15" s="54"/>
    </row>
    <row r="16" spans="1:7" ht="38.25">
      <c r="A16" s="61">
        <v>4</v>
      </c>
      <c r="B16" s="69" t="s">
        <v>164</v>
      </c>
      <c r="C16" s="61" t="s">
        <v>154</v>
      </c>
      <c r="D16" s="68">
        <v>1</v>
      </c>
      <c r="E16" s="58">
        <v>5.79</v>
      </c>
      <c r="F16" s="66">
        <f t="shared" si="1"/>
        <v>5.79</v>
      </c>
      <c r="G16" s="54"/>
    </row>
    <row r="17" spans="1:7" ht="38.25">
      <c r="A17" s="61">
        <v>5</v>
      </c>
      <c r="B17" s="69" t="s">
        <v>165</v>
      </c>
      <c r="C17" s="61" t="s">
        <v>154</v>
      </c>
      <c r="D17" s="68">
        <v>1</v>
      </c>
      <c r="E17" s="58">
        <v>14.65</v>
      </c>
      <c r="F17" s="66">
        <f t="shared" si="1"/>
        <v>14.65</v>
      </c>
      <c r="G17" s="54"/>
    </row>
    <row r="18" spans="1:7" ht="38.25">
      <c r="A18" s="61">
        <v>6</v>
      </c>
      <c r="B18" s="69" t="s">
        <v>166</v>
      </c>
      <c r="C18" s="61" t="s">
        <v>154</v>
      </c>
      <c r="D18" s="68">
        <v>1</v>
      </c>
      <c r="E18" s="58">
        <v>18.059999999999999</v>
      </c>
      <c r="F18" s="66">
        <f t="shared" si="1"/>
        <v>18.059999999999999</v>
      </c>
      <c r="G18" s="54"/>
    </row>
    <row r="19" spans="1:7" ht="38.25">
      <c r="A19" s="61">
        <v>7</v>
      </c>
      <c r="B19" s="69" t="s">
        <v>167</v>
      </c>
      <c r="C19" s="61" t="s">
        <v>154</v>
      </c>
      <c r="D19" s="68">
        <v>1</v>
      </c>
      <c r="E19" s="58">
        <v>29.46</v>
      </c>
      <c r="F19" s="66">
        <f t="shared" si="1"/>
        <v>29.46</v>
      </c>
      <c r="G19" s="54"/>
    </row>
    <row r="20" spans="1:7" ht="38.25">
      <c r="A20" s="61">
        <v>8</v>
      </c>
      <c r="B20" s="69" t="s">
        <v>168</v>
      </c>
      <c r="C20" s="61" t="s">
        <v>154</v>
      </c>
      <c r="D20" s="68">
        <v>1</v>
      </c>
      <c r="E20" s="58">
        <v>13.36</v>
      </c>
      <c r="F20" s="66">
        <f t="shared" si="1"/>
        <v>13.36</v>
      </c>
      <c r="G20" s="54"/>
    </row>
    <row r="21" spans="1:7" ht="38.25">
      <c r="A21" s="61">
        <v>9</v>
      </c>
      <c r="B21" s="69" t="s">
        <v>169</v>
      </c>
      <c r="C21" s="61" t="s">
        <v>154</v>
      </c>
      <c r="D21" s="68">
        <v>1</v>
      </c>
      <c r="E21" s="58">
        <v>31.41</v>
      </c>
      <c r="F21" s="66">
        <f t="shared" si="1"/>
        <v>31.41</v>
      </c>
      <c r="G21" s="54"/>
    </row>
    <row r="22" spans="1:7" ht="51">
      <c r="A22" s="61">
        <v>10</v>
      </c>
      <c r="B22" s="69" t="s">
        <v>170</v>
      </c>
      <c r="C22" s="61" t="s">
        <v>154</v>
      </c>
      <c r="D22" s="68">
        <v>1</v>
      </c>
      <c r="E22" s="58">
        <v>46.45</v>
      </c>
      <c r="F22" s="66">
        <f t="shared" si="1"/>
        <v>46.45</v>
      </c>
      <c r="G22" s="54"/>
    </row>
    <row r="23" spans="1:7" ht="51">
      <c r="A23" s="61">
        <v>11</v>
      </c>
      <c r="B23" s="69" t="s">
        <v>171</v>
      </c>
      <c r="C23" s="61" t="s">
        <v>154</v>
      </c>
      <c r="D23" s="68">
        <v>1</v>
      </c>
      <c r="E23" s="58">
        <v>8</v>
      </c>
      <c r="F23" s="66">
        <f t="shared" si="1"/>
        <v>8</v>
      </c>
      <c r="G23" s="54"/>
    </row>
    <row r="24" spans="1:7" ht="76.5">
      <c r="A24" s="61">
        <v>12</v>
      </c>
      <c r="B24" s="69" t="s">
        <v>172</v>
      </c>
      <c r="C24" s="61" t="s">
        <v>173</v>
      </c>
      <c r="D24" s="68">
        <v>1</v>
      </c>
      <c r="E24" s="58">
        <v>33.1</v>
      </c>
      <c r="F24" s="66">
        <f t="shared" si="1"/>
        <v>33.1</v>
      </c>
      <c r="G24" s="54"/>
    </row>
    <row r="25" spans="1:7" ht="51">
      <c r="A25" s="61">
        <v>13</v>
      </c>
      <c r="B25" s="69" t="s">
        <v>174</v>
      </c>
      <c r="C25" s="61" t="s">
        <v>154</v>
      </c>
      <c r="D25" s="68">
        <v>1</v>
      </c>
      <c r="E25" s="58">
        <v>32.700000000000003</v>
      </c>
      <c r="F25" s="66">
        <f t="shared" si="1"/>
        <v>32.700000000000003</v>
      </c>
      <c r="G25" s="54"/>
    </row>
    <row r="26" spans="1:7" ht="25.5">
      <c r="A26" s="61">
        <v>14</v>
      </c>
      <c r="B26" s="69" t="s">
        <v>175</v>
      </c>
      <c r="C26" s="61" t="s">
        <v>154</v>
      </c>
      <c r="D26" s="68">
        <v>1</v>
      </c>
      <c r="E26" s="58">
        <v>28.39</v>
      </c>
      <c r="F26" s="66">
        <f t="shared" si="1"/>
        <v>28.39</v>
      </c>
      <c r="G26" s="54"/>
    </row>
    <row r="27" spans="1:7" ht="38.25">
      <c r="A27" s="61">
        <v>15</v>
      </c>
      <c r="B27" s="69" t="s">
        <v>176</v>
      </c>
      <c r="C27" s="61" t="s">
        <v>154</v>
      </c>
      <c r="D27" s="68">
        <v>1</v>
      </c>
      <c r="E27" s="58">
        <v>15.68</v>
      </c>
      <c r="F27" s="66">
        <f t="shared" si="1"/>
        <v>15.68</v>
      </c>
      <c r="G27" s="54"/>
    </row>
    <row r="28" spans="1:7" ht="51">
      <c r="A28" s="61">
        <v>16</v>
      </c>
      <c r="B28" s="69" t="s">
        <v>177</v>
      </c>
      <c r="C28" s="61" t="s">
        <v>154</v>
      </c>
      <c r="D28" s="68">
        <v>1</v>
      </c>
      <c r="E28" s="58">
        <v>42.24</v>
      </c>
      <c r="F28" s="66">
        <f t="shared" si="1"/>
        <v>42.24</v>
      </c>
      <c r="G28" s="54"/>
    </row>
    <row r="29" spans="1:7" ht="38.25">
      <c r="A29" s="61">
        <v>17</v>
      </c>
      <c r="B29" s="69" t="s">
        <v>178</v>
      </c>
      <c r="C29" s="61" t="s">
        <v>154</v>
      </c>
      <c r="D29" s="68">
        <v>1</v>
      </c>
      <c r="E29" s="58">
        <v>28.75</v>
      </c>
      <c r="F29" s="66">
        <f t="shared" si="1"/>
        <v>28.75</v>
      </c>
      <c r="G29" s="54"/>
    </row>
    <row r="30" spans="1:7" ht="51">
      <c r="A30" s="61">
        <v>18</v>
      </c>
      <c r="B30" s="69" t="s">
        <v>179</v>
      </c>
      <c r="C30" s="61" t="s">
        <v>154</v>
      </c>
      <c r="D30" s="68">
        <v>1</v>
      </c>
      <c r="E30" s="58">
        <v>52.14</v>
      </c>
      <c r="F30" s="66">
        <f t="shared" si="1"/>
        <v>52.14</v>
      </c>
      <c r="G30" s="54"/>
    </row>
    <row r="31" spans="1:7" ht="51">
      <c r="A31" s="61">
        <v>19</v>
      </c>
      <c r="B31" s="69" t="s">
        <v>180</v>
      </c>
      <c r="C31" s="61" t="s">
        <v>154</v>
      </c>
      <c r="D31" s="68">
        <v>1</v>
      </c>
      <c r="E31" s="58">
        <v>39.33</v>
      </c>
      <c r="F31" s="66">
        <f t="shared" si="1"/>
        <v>39.33</v>
      </c>
      <c r="G31" s="54"/>
    </row>
    <row r="32" spans="1:7" ht="38.25">
      <c r="A32" s="61">
        <v>20</v>
      </c>
      <c r="B32" s="69" t="s">
        <v>181</v>
      </c>
      <c r="C32" s="61" t="s">
        <v>154</v>
      </c>
      <c r="D32" s="68">
        <v>1</v>
      </c>
      <c r="E32" s="58">
        <v>28.73</v>
      </c>
      <c r="F32" s="66">
        <f t="shared" si="1"/>
        <v>28.73</v>
      </c>
      <c r="G32" s="54"/>
    </row>
    <row r="33" spans="1:7">
      <c r="A33" s="106" t="s">
        <v>158</v>
      </c>
      <c r="B33" s="80"/>
      <c r="C33" s="80"/>
      <c r="D33" s="80"/>
      <c r="E33" s="77"/>
      <c r="F33" s="66">
        <f>SUM(F13:F32)</f>
        <v>575.34</v>
      </c>
      <c r="G33" s="54"/>
    </row>
    <row r="34" spans="1:7">
      <c r="A34" s="107" t="s">
        <v>159</v>
      </c>
      <c r="B34" s="80"/>
      <c r="C34" s="80"/>
      <c r="D34" s="80"/>
      <c r="E34" s="77"/>
      <c r="F34" s="62">
        <f>ROUND((F33/12),2)</f>
        <v>47.95</v>
      </c>
      <c r="G34" s="54"/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105" t="s">
        <v>182</v>
      </c>
      <c r="B36" s="80"/>
      <c r="C36" s="80"/>
      <c r="D36" s="80"/>
      <c r="E36" s="80"/>
      <c r="F36" s="77"/>
      <c r="G36" s="54"/>
    </row>
    <row r="37" spans="1:7" ht="38.25">
      <c r="A37" s="53" t="s">
        <v>145</v>
      </c>
      <c r="B37" s="53" t="s">
        <v>146</v>
      </c>
      <c r="C37" s="53" t="s">
        <v>147</v>
      </c>
      <c r="D37" s="53" t="s">
        <v>148</v>
      </c>
      <c r="E37" s="53" t="s">
        <v>149</v>
      </c>
      <c r="F37" s="53" t="s">
        <v>150</v>
      </c>
      <c r="G37" s="54"/>
    </row>
    <row r="38" spans="1:7" ht="127.5">
      <c r="A38" s="63">
        <v>1</v>
      </c>
      <c r="B38" s="64" t="s">
        <v>183</v>
      </c>
      <c r="C38" s="57" t="s">
        <v>154</v>
      </c>
      <c r="D38" s="57">
        <v>1</v>
      </c>
      <c r="E38" s="58">
        <v>207.8</v>
      </c>
      <c r="F38" s="66">
        <f t="shared" ref="F38:F41" si="2">E38*D38</f>
        <v>207.8</v>
      </c>
      <c r="G38" s="54"/>
    </row>
    <row r="39" spans="1:7" ht="38.25">
      <c r="A39" s="61">
        <v>2</v>
      </c>
      <c r="B39" s="69" t="s">
        <v>184</v>
      </c>
      <c r="C39" s="61" t="s">
        <v>154</v>
      </c>
      <c r="D39" s="61">
        <v>1</v>
      </c>
      <c r="E39" s="58">
        <v>491.34</v>
      </c>
      <c r="F39" s="66">
        <f t="shared" si="2"/>
        <v>491.34</v>
      </c>
      <c r="G39" s="54"/>
    </row>
    <row r="40" spans="1:7" ht="38.25">
      <c r="A40" s="61">
        <v>3</v>
      </c>
      <c r="B40" s="69" t="s">
        <v>185</v>
      </c>
      <c r="C40" s="61" t="s">
        <v>154</v>
      </c>
      <c r="D40" s="61">
        <v>1</v>
      </c>
      <c r="E40" s="58">
        <v>455.95</v>
      </c>
      <c r="F40" s="66">
        <f t="shared" si="2"/>
        <v>455.95</v>
      </c>
      <c r="G40" s="54"/>
    </row>
    <row r="41" spans="1:7" ht="51">
      <c r="A41" s="61">
        <v>4</v>
      </c>
      <c r="B41" s="69" t="s">
        <v>186</v>
      </c>
      <c r="C41" s="61" t="s">
        <v>154</v>
      </c>
      <c r="D41" s="61">
        <v>1</v>
      </c>
      <c r="E41" s="58">
        <v>352.57</v>
      </c>
      <c r="F41" s="66">
        <f t="shared" si="2"/>
        <v>352.57</v>
      </c>
      <c r="G41" s="54"/>
    </row>
    <row r="42" spans="1:7">
      <c r="A42" s="100" t="s">
        <v>158</v>
      </c>
      <c r="B42" s="80"/>
      <c r="C42" s="80"/>
      <c r="D42" s="80"/>
      <c r="E42" s="77"/>
      <c r="F42" s="70">
        <f>SUM(F38:F41)*(5%+10%)</f>
        <v>226.149</v>
      </c>
      <c r="G42" s="54"/>
    </row>
    <row r="43" spans="1:7">
      <c r="A43" s="101" t="s">
        <v>159</v>
      </c>
      <c r="B43" s="102"/>
      <c r="C43" s="102"/>
      <c r="D43" s="102"/>
      <c r="E43" s="103"/>
      <c r="F43" s="71">
        <f>ROUND((F42/12),2)</f>
        <v>18.850000000000001</v>
      </c>
      <c r="G43" s="54"/>
    </row>
    <row r="44" spans="1:7">
      <c r="A44" s="104" t="s">
        <v>187</v>
      </c>
      <c r="B44" s="73"/>
      <c r="C44" s="73"/>
      <c r="D44" s="73"/>
      <c r="E44" s="73"/>
      <c r="F44" s="73"/>
      <c r="G44" s="54"/>
    </row>
    <row r="45" spans="1:7">
      <c r="A45" s="104" t="s">
        <v>188</v>
      </c>
      <c r="B45" s="73"/>
      <c r="C45" s="73"/>
      <c r="D45" s="73"/>
      <c r="E45" s="73"/>
      <c r="F45" s="73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105" t="s">
        <v>189</v>
      </c>
      <c r="B47" s="80"/>
      <c r="C47" s="80"/>
      <c r="D47" s="80"/>
      <c r="E47" s="80"/>
      <c r="F47" s="77"/>
      <c r="G47" s="54"/>
    </row>
    <row r="48" spans="1:7" ht="38.25">
      <c r="A48" s="53" t="s">
        <v>145</v>
      </c>
      <c r="B48" s="53" t="s">
        <v>146</v>
      </c>
      <c r="C48" s="53" t="s">
        <v>147</v>
      </c>
      <c r="D48" s="53" t="s">
        <v>148</v>
      </c>
      <c r="E48" s="53" t="s">
        <v>149</v>
      </c>
      <c r="F48" s="53" t="s">
        <v>150</v>
      </c>
      <c r="G48" s="54"/>
    </row>
    <row r="49" spans="1:7" ht="38.25">
      <c r="A49" s="63">
        <v>1</v>
      </c>
      <c r="B49" s="64" t="s">
        <v>190</v>
      </c>
      <c r="C49" s="57" t="s">
        <v>154</v>
      </c>
      <c r="D49" s="57">
        <v>1</v>
      </c>
      <c r="E49" s="58">
        <v>17.61</v>
      </c>
      <c r="F49" s="66">
        <f t="shared" ref="F49:F54" si="3">E49*D49</f>
        <v>17.61</v>
      </c>
      <c r="G49" s="54"/>
    </row>
    <row r="50" spans="1:7" ht="38.25">
      <c r="A50" s="61">
        <v>2</v>
      </c>
      <c r="B50" s="69" t="s">
        <v>191</v>
      </c>
      <c r="C50" s="61" t="s">
        <v>152</v>
      </c>
      <c r="D50" s="61">
        <v>1</v>
      </c>
      <c r="E50" s="58">
        <v>33.130000000000003</v>
      </c>
      <c r="F50" s="66">
        <f t="shared" si="3"/>
        <v>33.130000000000003</v>
      </c>
      <c r="G50" s="54"/>
    </row>
    <row r="51" spans="1:7" ht="25.5">
      <c r="A51" s="61">
        <v>3</v>
      </c>
      <c r="B51" s="69" t="s">
        <v>192</v>
      </c>
      <c r="C51" s="61" t="s">
        <v>152</v>
      </c>
      <c r="D51" s="61">
        <v>1</v>
      </c>
      <c r="E51" s="58">
        <v>18.96</v>
      </c>
      <c r="F51" s="66">
        <f t="shared" si="3"/>
        <v>18.96</v>
      </c>
      <c r="G51" s="54"/>
    </row>
    <row r="52" spans="1:7" ht="63.75">
      <c r="A52" s="61">
        <v>4</v>
      </c>
      <c r="B52" s="69" t="s">
        <v>193</v>
      </c>
      <c r="C52" s="61" t="s">
        <v>154</v>
      </c>
      <c r="D52" s="61">
        <v>24</v>
      </c>
      <c r="E52" s="58">
        <v>3.72</v>
      </c>
      <c r="F52" s="66">
        <f t="shared" si="3"/>
        <v>89.28</v>
      </c>
      <c r="G52" s="54"/>
    </row>
    <row r="53" spans="1:7" ht="63.75">
      <c r="A53" s="61">
        <v>5</v>
      </c>
      <c r="B53" s="69" t="s">
        <v>194</v>
      </c>
      <c r="C53" s="61" t="s">
        <v>154</v>
      </c>
      <c r="D53" s="61">
        <v>1</v>
      </c>
      <c r="E53" s="58">
        <v>29.91</v>
      </c>
      <c r="F53" s="66">
        <f t="shared" si="3"/>
        <v>29.91</v>
      </c>
      <c r="G53" s="54"/>
    </row>
    <row r="54" spans="1:7" ht="25.5">
      <c r="A54" s="61">
        <v>6</v>
      </c>
      <c r="B54" s="69" t="s">
        <v>195</v>
      </c>
      <c r="C54" s="61" t="s">
        <v>154</v>
      </c>
      <c r="D54" s="61">
        <v>12</v>
      </c>
      <c r="E54" s="58">
        <v>2.0499999999999998</v>
      </c>
      <c r="F54" s="66">
        <f t="shared" si="3"/>
        <v>24.599999999999998</v>
      </c>
      <c r="G54" s="54"/>
    </row>
    <row r="55" spans="1:7">
      <c r="A55" s="106" t="s">
        <v>158</v>
      </c>
      <c r="B55" s="80"/>
      <c r="C55" s="80"/>
      <c r="D55" s="80"/>
      <c r="E55" s="77"/>
      <c r="F55" s="66">
        <f>SUM(F49:F54)</f>
        <v>213.49</v>
      </c>
      <c r="G55" s="54"/>
    </row>
    <row r="56" spans="1:7">
      <c r="A56" s="107" t="s">
        <v>159</v>
      </c>
      <c r="B56" s="80"/>
      <c r="C56" s="80"/>
      <c r="D56" s="80"/>
      <c r="E56" s="77"/>
      <c r="F56" s="62">
        <f>ROUND((F55/12),2)</f>
        <v>17.79</v>
      </c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86" t="s">
        <v>196</v>
      </c>
      <c r="B58" s="80"/>
      <c r="C58" s="80"/>
      <c r="D58" s="80"/>
      <c r="E58" s="80"/>
      <c r="F58" s="77"/>
      <c r="G58" s="54"/>
    </row>
    <row r="59" spans="1:7">
      <c r="A59" s="54"/>
      <c r="B59" s="54"/>
      <c r="C59" s="54"/>
      <c r="D59" s="54"/>
      <c r="E59" s="54"/>
      <c r="F59" s="54"/>
      <c r="G59" s="54"/>
    </row>
  </sheetData>
  <mergeCells count="15">
    <mergeCell ref="A55:E55"/>
    <mergeCell ref="A56:E56"/>
    <mergeCell ref="A58:F58"/>
    <mergeCell ref="A1:F1"/>
    <mergeCell ref="A8:E8"/>
    <mergeCell ref="A9:E9"/>
    <mergeCell ref="A11:F11"/>
    <mergeCell ref="A33:E33"/>
    <mergeCell ref="A34:E34"/>
    <mergeCell ref="A36:F36"/>
    <mergeCell ref="A42:E42"/>
    <mergeCell ref="A43:E43"/>
    <mergeCell ref="A44:F44"/>
    <mergeCell ref="A45:F45"/>
    <mergeCell ref="A47:F47"/>
  </mergeCells>
  <printOptions horizontalCentered="1"/>
  <pageMargins left="0.196527777777778" right="0.196527777777778" top="0.196527777777778" bottom="0.196527777777778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 2</vt:lpstr>
      <vt:lpstr>Item 2 - Mód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Geovane</dc:creator>
  <cp:lastModifiedBy>Fernando</cp:lastModifiedBy>
  <dcterms:created xsi:type="dcterms:W3CDTF">2021-03-24T12:43:55Z</dcterms:created>
  <dcterms:modified xsi:type="dcterms:W3CDTF">2023-01-06T16:04:10Z</dcterms:modified>
</cp:coreProperties>
</file>