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Motorista - 2021\"/>
    </mc:Choice>
  </mc:AlternateContent>
  <xr:revisionPtr revIDLastSave="0" documentId="13_ncr:1_{ADBF6290-4620-47F4-90B0-38F2A2F11A5F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roposta" sheetId="1" r:id="rId1"/>
    <sheet name="Motorista" sheetId="2" r:id="rId2"/>
    <sheet name="Descritivo dos módulos" sheetId="3" r:id="rId3"/>
    <sheet name="Motorista - Insumos" sheetId="4" r:id="rId4"/>
    <sheet name="Diárias, H-E e vale lanche" sheetId="5" r:id="rId5"/>
  </sheets>
  <calcPr calcId="191029"/>
  <extLst>
    <ext uri="GoogleSheetsCustomDataVersion1">
      <go:sheetsCustomData xmlns:go="http://customooxmlschemas.google.com/" r:id="rId9" roundtripDataSignature="AMtx7miqUyu11vRP6ah/2uc8rhzXcj5/kA=="/>
    </ext>
  </extLst>
</workbook>
</file>

<file path=xl/calcChain.xml><?xml version="1.0" encoding="utf-8"?>
<calcChain xmlns="http://schemas.openxmlformats.org/spreadsheetml/2006/main">
  <c r="E25" i="5" l="1"/>
  <c r="C20" i="5"/>
  <c r="C21" i="5" s="1"/>
  <c r="C19" i="5"/>
  <c r="H17" i="5"/>
  <c r="H18" i="5" s="1"/>
  <c r="L7" i="5"/>
  <c r="I16" i="5" s="1"/>
  <c r="K7" i="5"/>
  <c r="I15" i="5" s="1"/>
  <c r="I17" i="5" s="1"/>
  <c r="I18" i="5" s="1"/>
  <c r="I19" i="5" s="1"/>
  <c r="C7" i="5"/>
  <c r="D7" i="5" s="1"/>
  <c r="L6" i="5"/>
  <c r="K6" i="5"/>
  <c r="I12" i="4"/>
  <c r="K12" i="4" s="1"/>
  <c r="K11" i="4"/>
  <c r="I11" i="4"/>
  <c r="I10" i="4"/>
  <c r="K10" i="4" s="1"/>
  <c r="I9" i="4"/>
  <c r="K9" i="4" s="1"/>
  <c r="I8" i="4"/>
  <c r="K8" i="4" s="1"/>
  <c r="K13" i="4" s="1"/>
  <c r="D87" i="2" s="1"/>
  <c r="D91" i="2" s="1"/>
  <c r="D111" i="2" s="1"/>
  <c r="K7" i="4"/>
  <c r="I7" i="4"/>
  <c r="C55" i="3"/>
  <c r="C54" i="3"/>
  <c r="C53" i="3"/>
  <c r="C45" i="3"/>
  <c r="C42" i="3"/>
  <c r="C43" i="3" s="1"/>
  <c r="C17" i="3"/>
  <c r="C16" i="3"/>
  <c r="D107" i="2"/>
  <c r="C98" i="2"/>
  <c r="C97" i="2"/>
  <c r="C103" i="2" s="1"/>
  <c r="C8" i="5" s="1"/>
  <c r="D82" i="2"/>
  <c r="D77" i="2"/>
  <c r="C69" i="2"/>
  <c r="D69" i="2" s="1"/>
  <c r="C68" i="2"/>
  <c r="D68" i="2" s="1"/>
  <c r="C67" i="2"/>
  <c r="D67" i="2" s="1"/>
  <c r="D66" i="2"/>
  <c r="C66" i="2"/>
  <c r="C72" i="2" s="1"/>
  <c r="C81" i="2" s="1"/>
  <c r="C83" i="2" s="1"/>
  <c r="D65" i="2"/>
  <c r="D59" i="2"/>
  <c r="C57" i="2"/>
  <c r="D57" i="2" s="1"/>
  <c r="C54" i="2"/>
  <c r="D40" i="2"/>
  <c r="D38" i="2"/>
  <c r="D43" i="2" s="1"/>
  <c r="D49" i="2" s="1"/>
  <c r="C33" i="2"/>
  <c r="C70" i="2" s="1"/>
  <c r="D70" i="2" s="1"/>
  <c r="D31" i="2"/>
  <c r="D29" i="2"/>
  <c r="D28" i="2"/>
  <c r="D27" i="2"/>
  <c r="D26" i="2"/>
  <c r="C18" i="2"/>
  <c r="D18" i="2" s="1"/>
  <c r="C17" i="2"/>
  <c r="D17" i="2" s="1"/>
  <c r="D19" i="2" s="1"/>
  <c r="D12" i="2"/>
  <c r="D56" i="2" s="1"/>
  <c r="D8" i="5" l="1"/>
  <c r="D9" i="5" s="1"/>
  <c r="D15" i="5" s="1"/>
  <c r="D20" i="2"/>
  <c r="D21" i="2"/>
  <c r="D47" i="2" s="1"/>
  <c r="D32" i="2"/>
  <c r="D71" i="2"/>
  <c r="D72" i="2" s="1"/>
  <c r="D81" i="2" s="1"/>
  <c r="D83" i="2" s="1"/>
  <c r="D110" i="2" s="1"/>
  <c r="F7" i="5"/>
  <c r="D54" i="2"/>
  <c r="C55" i="2"/>
  <c r="D55" i="2" s="1"/>
  <c r="E7" i="5"/>
  <c r="D25" i="2"/>
  <c r="D58" i="2"/>
  <c r="G7" i="5"/>
  <c r="D30" i="2"/>
  <c r="F8" i="5" l="1"/>
  <c r="F9" i="5" s="1"/>
  <c r="D17" i="5" s="1"/>
  <c r="G9" i="5"/>
  <c r="D18" i="5" s="1"/>
  <c r="G8" i="5"/>
  <c r="D33" i="2"/>
  <c r="D48" i="2" s="1"/>
  <c r="D50" i="2" s="1"/>
  <c r="D108" i="2" s="1"/>
  <c r="D112" i="2" s="1"/>
  <c r="E8" i="5"/>
  <c r="E9" i="5" s="1"/>
  <c r="D16" i="5" s="1"/>
  <c r="D19" i="5" s="1"/>
  <c r="D20" i="5" s="1"/>
  <c r="D21" i="5" s="1"/>
  <c r="C30" i="5" s="1"/>
  <c r="D114" i="2" s="1"/>
  <c r="D60" i="2"/>
  <c r="D109" i="2" s="1"/>
  <c r="C60" i="2"/>
  <c r="D95" i="2" l="1"/>
  <c r="D96" i="2"/>
  <c r="D97" i="2" l="1"/>
  <c r="D103" i="2" s="1"/>
  <c r="D113" i="2" s="1"/>
  <c r="D115" i="2" s="1"/>
  <c r="D117" i="2" l="1"/>
  <c r="D116" i="2"/>
  <c r="F16" i="1" l="1"/>
  <c r="G16" i="1" s="1"/>
  <c r="G18" i="1" s="1"/>
  <c r="D118" i="2"/>
</calcChain>
</file>

<file path=xl/sharedStrings.xml><?xml version="1.0" encoding="utf-8"?>
<sst xmlns="http://schemas.openxmlformats.org/spreadsheetml/2006/main" count="446" uniqueCount="222">
  <si>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</si>
  <si>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</si>
  <si>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</si>
  <si>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 xml:space="preserve">INSTITUTO FEDERAL DE EDUCAÇÃO, CIÊNCIA E TECNOLOGIA DO CEARÁ </t>
    </r>
  </si>
  <si>
    <t>LOCAL DE EXECUÇÃO DOS SERVIÇOS:  IFCE CAMPUS SOBRAL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</si>
  <si>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</si>
  <si>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</si>
  <si>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</si>
  <si>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</si>
  <si>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</si>
  <si>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</si>
  <si>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</si>
  <si>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</si>
  <si>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Motorista - CBO 7824-05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</si>
  <si>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</si>
  <si>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</si>
  <si>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</si>
  <si>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</si>
  <si>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</si>
  <si>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</si>
  <si>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MOTORISTA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</si>
  <si>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</si>
  <si>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</si>
  <si>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</si>
  <si>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</si>
  <si>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(R$ 1.713,02 - CCT 2021/2021,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</si>
  <si>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</si>
  <si>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</si>
  <si>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</si>
  <si>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</si>
  <si>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</si>
  <si>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</si>
  <si>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</si>
  <si>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</si>
  <si>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</si>
  <si>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</si>
  <si>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</si>
  <si>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</si>
  <si>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</si>
  <si>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</si>
  <si>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</si>
  <si>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</si>
  <si>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</si>
  <si>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</si>
  <si>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</si>
  <si>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</si>
  <si>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</si>
  <si>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</si>
  <si>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</si>
  <si>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</si>
  <si>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</si>
  <si>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</si>
  <si>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</si>
  <si>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</si>
  <si>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</si>
  <si>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</si>
  <si>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</si>
  <si>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</si>
  <si>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</si>
  <si>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</si>
  <si>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</si>
  <si>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</si>
  <si>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</si>
  <si>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</si>
  <si>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</si>
  <si>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2021/2021, cláusula 10ª)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</si>
  <si>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(R$ 94,17 - CCT 2021/2021, cláusula 11ª)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</si>
  <si>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2021/2021, cláusula 13ª)</t>
    </r>
  </si>
  <si>
    <r>
      <rPr>
        <sz val="12"/>
        <color theme="1"/>
        <rFont val="Times New Roman"/>
      </rPr>
      <t xml:space="preserve">Auxílio funeral </t>
    </r>
    <r>
      <rPr>
        <sz val="12"/>
        <color rgb="FFFF0000"/>
        <rFont val="Times New Roman"/>
      </rPr>
      <t>(CCT 2021/2021, cláusula 14ª)</t>
    </r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</si>
  <si>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</si>
  <si>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</si>
  <si>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</si>
  <si>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</si>
  <si>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</si>
  <si>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</si>
  <si>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</si>
  <si>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</si>
  <si>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</si>
  <si>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</si>
  <si>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</si>
  <si>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</si>
  <si>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</si>
  <si>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</si>
  <si>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</si>
  <si>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</si>
  <si>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</si>
  <si>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</si>
  <si>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</si>
  <si>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</si>
  <si>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</si>
  <si>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</si>
  <si>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</si>
  <si>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</si>
  <si>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</si>
  <si>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</si>
  <si>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</si>
  <si>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</si>
  <si>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</si>
  <si>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</si>
  <si>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</si>
  <si>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</si>
  <si>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</si>
  <si>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</si>
  <si>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</si>
  <si>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</si>
  <si>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</si>
  <si>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</si>
  <si>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</si>
  <si>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</si>
  <si>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</si>
  <si>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</si>
  <si>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</si>
  <si>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</si>
  <si>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</si>
  <si>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</si>
  <si>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</si>
  <si>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</si>
  <si>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>Previsão de Diárias, Horas-extras e Vale-lanches</t>
  </si>
  <si>
    <t xml:space="preserve">Valor Total mensal por Empregado </t>
  </si>
  <si>
    <t>Valor Total por Empregado por Ano</t>
  </si>
  <si>
    <t>Valor Total de 3 Empregados por Mês</t>
  </si>
  <si>
    <t>Valor Total de 3 Empregados por Ano</t>
  </si>
  <si>
    <t>A adoção de metodologia de cálculo diversa da constante na planilha deverá ser devidamente acompanhada de memória de cálculo com as devidas fundamentações</t>
  </si>
  <si>
    <t>DESCRITIVO DOS MÓDULOS</t>
  </si>
  <si>
    <t>MEMÓRIA</t>
  </si>
  <si>
    <t>Salário-Base</t>
  </si>
  <si>
    <t>Cláusula 3º da CCT 2019/2020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</si>
  <si>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</si>
  <si>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</si>
  <si>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</si>
  <si>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</si>
  <si>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</si>
  <si>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</si>
  <si>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</si>
  <si>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</si>
  <si>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</si>
  <si>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</si>
  <si>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</si>
  <si>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</si>
  <si>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</si>
  <si>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</si>
  <si>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</si>
  <si>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</si>
  <si>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</si>
  <si>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</si>
  <si>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</si>
  <si>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Seguro de vida, invalidez e funeral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</si>
  <si>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</si>
  <si>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</si>
  <si>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</si>
  <si>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</si>
  <si>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</si>
  <si>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</si>
  <si>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</si>
  <si>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</si>
  <si>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</si>
  <si>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</si>
  <si>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</si>
  <si>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</si>
  <si>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</si>
  <si>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Motorista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</si>
  <si>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</si>
  <si>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+ 3%</t>
  </si>
  <si>
    <t>MOTORISTA</t>
  </si>
  <si>
    <t>UNIFORME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</si>
  <si>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</si>
  <si>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</si>
  <si>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</si>
  <si>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</si>
  <si>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</si>
  <si>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</si>
  <si>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</si>
  <si>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</si>
  <si>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</si>
  <si>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Calça comprida social cor preta ou azul marinho</t>
  </si>
  <si>
    <t>Unidade</t>
  </si>
  <si>
    <t>02</t>
  </si>
  <si>
    <t>Camisa social manga curta, cor branca ou azul claro</t>
  </si>
  <si>
    <t>unidade</t>
  </si>
  <si>
    <t>03</t>
  </si>
  <si>
    <t>Cinto social m couro, cor preta</t>
  </si>
  <si>
    <t>04</t>
  </si>
  <si>
    <t>Sapato social, cor preta</t>
  </si>
  <si>
    <t>Par</t>
  </si>
  <si>
    <t>05</t>
  </si>
  <si>
    <t>Par de meias social, cor preta ou azul marinho</t>
  </si>
  <si>
    <t>06</t>
  </si>
  <si>
    <t>Crachá de identificação com Foto em PVC acompanhado de cordão</t>
  </si>
  <si>
    <t>Total por mês</t>
  </si>
  <si>
    <t>PLANILHA DE COMPOSIÇÃO DE HORAS EXTRAS</t>
  </si>
  <si>
    <t>PLANILHA DE COMPOSIÇÃO DE DIÁRIAS</t>
  </si>
  <si>
    <t>Hora Normal R$ - 7,21</t>
  </si>
  <si>
    <t>Valor hora extra 75% R$</t>
  </si>
  <si>
    <t>Valor hora extra 100% (dia não útil) R$</t>
  </si>
  <si>
    <t>Valor hora extra noturna (75%) R$</t>
  </si>
  <si>
    <t>Valor hora extra noturna 100% (dia não útil) R$</t>
  </si>
  <si>
    <t>Diária-Deslocamentos</t>
  </si>
  <si>
    <t>Valor da Diária dentro do Ceará (R$ 102,13)</t>
  </si>
  <si>
    <t>Valor da Diária - Deslocamento Interestaduais (R$ 102,13 + 20% = R$ 122,55</t>
  </si>
  <si>
    <t>Hora noturna R$ (20%) - 8,65</t>
  </si>
  <si>
    <t>Diária</t>
  </si>
  <si>
    <t>Hora Extra</t>
  </si>
  <si>
    <t>CITL</t>
  </si>
  <si>
    <t>Encargos Sociais (Sub módulo 2.2)</t>
  </si>
  <si>
    <t>CILT</t>
  </si>
  <si>
    <t>Campus Sobral</t>
  </si>
  <si>
    <t>Horas extras</t>
  </si>
  <si>
    <t>Qtd. Anual</t>
  </si>
  <si>
    <t>Valor total anual</t>
  </si>
  <si>
    <t>Diárias</t>
  </si>
  <si>
    <t>Horas extras anuais (75%)</t>
  </si>
  <si>
    <t>Dentro do Ceará</t>
  </si>
  <si>
    <t>Horas extras anuais (100%)</t>
  </si>
  <si>
    <t>Interestadual</t>
  </si>
  <si>
    <t>Horas extras anuais (noturnas 75%)</t>
  </si>
  <si>
    <t>Total anual</t>
  </si>
  <si>
    <t>Horas extras anuais (noturnas 100%)</t>
  </si>
  <si>
    <t>Total mensal</t>
  </si>
  <si>
    <t>Total mensal por posto</t>
  </si>
  <si>
    <t>Valor vale lanche</t>
  </si>
  <si>
    <t>Qtd. Mensal por posto</t>
  </si>
  <si>
    <t>Diárias, horas extras e vale lanches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</si>
</sst>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30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rgb="FFFF0000"/>
      <name val="Times New Roman"/>
    </font>
    <font>
      <b/>
      <sz val="12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2"/>
      <color rgb="FF00000A"/>
      <name val="Times New Roman"/>
    </font>
    <font>
      <sz val="12"/>
      <color rgb="FF00000A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1"/>
      </left>
      <right/>
      <top style="thick">
        <color rgb="FF000001"/>
      </top>
      <bottom style="thick">
        <color rgb="FF000001"/>
      </bottom>
      <diagonal/>
    </border>
    <border>
      <left/>
      <right/>
      <top style="thick">
        <color rgb="FF000001"/>
      </top>
      <bottom style="thick">
        <color rgb="FF000001"/>
      </bottom>
      <diagonal/>
    </border>
    <border>
      <left/>
      <right style="thick">
        <color rgb="FF000001"/>
      </right>
      <top style="thick">
        <color rgb="FF000001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medium">
        <color rgb="FFCCCCCC"/>
      </bottom>
      <diagonal/>
    </border>
    <border>
      <left style="thick">
        <color rgb="FF000001"/>
      </left>
      <right style="thick">
        <color rgb="FF000001"/>
      </right>
      <top style="thick">
        <color rgb="FF000001"/>
      </top>
      <bottom/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0"/>
      </bottom>
      <diagonal/>
    </border>
    <border>
      <left style="thick">
        <color rgb="FF000001"/>
      </left>
      <right style="thick">
        <color rgb="FF00000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8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6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right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0" fontId="19" fillId="6" borderId="28" xfId="0" applyFont="1" applyFill="1" applyBorder="1" applyAlignment="1">
      <alignment horizontal="center" vertical="center" wrapText="1"/>
    </xf>
    <xf numFmtId="165" fontId="15" fillId="6" borderId="31" xfId="0" applyNumberFormat="1" applyFont="1" applyFill="1" applyBorder="1" applyAlignment="1">
      <alignment horizontal="right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0" borderId="40" xfId="0" applyNumberFormat="1" applyFont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164" fontId="15" fillId="6" borderId="40" xfId="0" applyNumberFormat="1" applyFont="1" applyFill="1" applyBorder="1" applyAlignment="1">
      <alignment vertical="center" wrapText="1"/>
    </xf>
    <xf numFmtId="0" fontId="15" fillId="6" borderId="44" xfId="0" applyFont="1" applyFill="1" applyBorder="1" applyAlignment="1">
      <alignment vertical="center" wrapText="1"/>
    </xf>
    <xf numFmtId="164" fontId="15" fillId="0" borderId="44" xfId="0" applyNumberFormat="1" applyFont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10" fontId="15" fillId="6" borderId="4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9" borderId="50" xfId="0" applyFont="1" applyFill="1" applyBorder="1" applyAlignment="1">
      <alignment vertical="center"/>
    </xf>
    <xf numFmtId="0" fontId="23" fillId="9" borderId="51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24" fillId="0" borderId="28" xfId="0" quotePrefix="1" applyFont="1" applyBorder="1" applyAlignment="1">
      <alignment horizontal="center" vertical="center"/>
    </xf>
    <xf numFmtId="4" fontId="11" fillId="0" borderId="4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right" vertical="center"/>
    </xf>
    <xf numFmtId="165" fontId="7" fillId="0" borderId="31" xfId="0" applyNumberFormat="1" applyFont="1" applyBorder="1" applyAlignment="1">
      <alignment horizontal="center" vertical="center"/>
    </xf>
    <xf numFmtId="166" fontId="23" fillId="9" borderId="35" xfId="0" applyNumberFormat="1" applyFont="1" applyFill="1" applyBorder="1" applyAlignment="1">
      <alignment vertical="center"/>
    </xf>
    <xf numFmtId="0" fontId="25" fillId="9" borderId="60" xfId="0" applyFont="1" applyFill="1" applyBorder="1" applyAlignment="1">
      <alignment vertical="top" wrapText="1"/>
    </xf>
    <xf numFmtId="0" fontId="25" fillId="9" borderId="62" xfId="0" applyFont="1" applyFill="1" applyBorder="1" applyAlignment="1">
      <alignment horizontal="center" vertical="top" wrapText="1"/>
    </xf>
    <xf numFmtId="0" fontId="25" fillId="9" borderId="63" xfId="0" applyFont="1" applyFill="1" applyBorder="1" applyAlignment="1">
      <alignment horizontal="center" vertical="top" wrapText="1"/>
    </xf>
    <xf numFmtId="0" fontId="25" fillId="9" borderId="64" xfId="0" applyFont="1" applyFill="1" applyBorder="1" applyAlignment="1">
      <alignment vertical="top" wrapText="1"/>
    </xf>
    <xf numFmtId="0" fontId="25" fillId="10" borderId="62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vertical="top" wrapText="1"/>
    </xf>
    <xf numFmtId="0" fontId="26" fillId="10" borderId="63" xfId="0" applyFont="1" applyFill="1" applyBorder="1" applyAlignment="1">
      <alignment horizontal="right" vertical="top" wrapText="1"/>
    </xf>
    <xf numFmtId="0" fontId="25" fillId="10" borderId="66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horizontal="center" vertical="top" wrapText="1"/>
    </xf>
    <xf numFmtId="0" fontId="25" fillId="10" borderId="63" xfId="0" applyFont="1" applyFill="1" applyBorder="1" applyAlignment="1">
      <alignment horizontal="right" vertical="top" wrapText="1"/>
    </xf>
    <xf numFmtId="0" fontId="25" fillId="10" borderId="63" xfId="0" applyFont="1" applyFill="1" applyBorder="1" applyAlignment="1">
      <alignment horizontal="right" wrapText="1"/>
    </xf>
    <xf numFmtId="0" fontId="16" fillId="10" borderId="63" xfId="0" applyFont="1" applyFill="1" applyBorder="1" applyAlignment="1">
      <alignment horizontal="right" vertical="top" wrapText="1"/>
    </xf>
    <xf numFmtId="2" fontId="16" fillId="10" borderId="67" xfId="0" applyNumberFormat="1" applyFont="1" applyFill="1" applyBorder="1" applyAlignment="1">
      <alignment horizontal="right" vertical="top" wrapText="1"/>
    </xf>
    <xf numFmtId="10" fontId="26" fillId="10" borderId="63" xfId="0" applyNumberFormat="1" applyFont="1" applyFill="1" applyBorder="1" applyAlignment="1">
      <alignment horizontal="right" vertical="top" wrapText="1"/>
    </xf>
    <xf numFmtId="2" fontId="26" fillId="10" borderId="63" xfId="0" applyNumberFormat="1" applyFont="1" applyFill="1" applyBorder="1" applyAlignment="1">
      <alignment horizontal="right" vertical="top" wrapText="1"/>
    </xf>
    <xf numFmtId="10" fontId="15" fillId="10" borderId="63" xfId="0" applyNumberFormat="1" applyFont="1" applyFill="1" applyBorder="1" applyAlignment="1">
      <alignment horizontal="center" vertical="top" wrapText="1"/>
    </xf>
    <xf numFmtId="2" fontId="25" fillId="10" borderId="63" xfId="0" applyNumberFormat="1" applyFont="1" applyFill="1" applyBorder="1" applyAlignment="1">
      <alignment horizontal="right" vertical="top" wrapText="1"/>
    </xf>
    <xf numFmtId="10" fontId="26" fillId="10" borderId="63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40" xfId="0" applyFont="1" applyBorder="1" applyAlignment="1">
      <alignment horizontal="center"/>
    </xf>
    <xf numFmtId="0" fontId="15" fillId="0" borderId="40" xfId="0" applyFont="1" applyBorder="1"/>
    <xf numFmtId="0" fontId="6" fillId="0" borderId="40" xfId="0" applyFont="1" applyBorder="1"/>
    <xf numFmtId="0" fontId="15" fillId="0" borderId="40" xfId="0" applyFont="1" applyBorder="1" applyAlignment="1">
      <alignment horizontal="center"/>
    </xf>
    <xf numFmtId="165" fontId="6" fillId="0" borderId="40" xfId="0" applyNumberFormat="1" applyFont="1" applyBorder="1"/>
    <xf numFmtId="0" fontId="16" fillId="7" borderId="40" xfId="0" applyFont="1" applyFill="1" applyBorder="1"/>
    <xf numFmtId="0" fontId="1" fillId="7" borderId="40" xfId="0" applyFont="1" applyFill="1" applyBorder="1"/>
    <xf numFmtId="165" fontId="1" fillId="7" borderId="40" xfId="0" applyNumberFormat="1" applyFont="1" applyFill="1" applyBorder="1"/>
    <xf numFmtId="0" fontId="16" fillId="7" borderId="68" xfId="0" applyFont="1" applyFill="1" applyBorder="1"/>
    <xf numFmtId="0" fontId="16" fillId="7" borderId="68" xfId="0" applyFont="1" applyFill="1" applyBorder="1" applyAlignment="1">
      <alignment horizontal="center"/>
    </xf>
    <xf numFmtId="0" fontId="25" fillId="0" borderId="40" xfId="0" applyFont="1" applyBorder="1" applyAlignment="1">
      <alignment horizontal="center" vertical="top" wrapText="1"/>
    </xf>
    <xf numFmtId="165" fontId="25" fillId="7" borderId="40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26" fillId="0" borderId="0" xfId="0" applyFont="1" applyAlignment="1">
      <alignment horizontal="right" vertical="top" wrapText="1"/>
    </xf>
    <xf numFmtId="10" fontId="26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horizontal="right" vertical="top" wrapText="1"/>
    </xf>
    <xf numFmtId="0" fontId="1" fillId="7" borderId="70" xfId="0" applyFont="1" applyFill="1" applyBorder="1"/>
    <xf numFmtId="165" fontId="1" fillId="7" borderId="71" xfId="0" applyNumberFormat="1" applyFont="1" applyFill="1" applyBorder="1" applyAlignment="1">
      <alignment horizontal="center"/>
    </xf>
    <xf numFmtId="10" fontId="21" fillId="0" borderId="3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6" fillId="8" borderId="21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23" xfId="0" applyFont="1" applyBorder="1"/>
    <xf numFmtId="0" fontId="15" fillId="6" borderId="29" xfId="0" applyFont="1" applyFill="1" applyBorder="1" applyAlignment="1">
      <alignment horizontal="left" vertical="center" wrapText="1"/>
    </xf>
    <xf numFmtId="0" fontId="9" fillId="0" borderId="30" xfId="0" applyFont="1" applyBorder="1"/>
    <xf numFmtId="0" fontId="15" fillId="0" borderId="29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15" xfId="0" applyFont="1" applyBorder="1"/>
    <xf numFmtId="0" fontId="16" fillId="5" borderId="21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0" borderId="32" xfId="0" applyFont="1" applyBorder="1" applyAlignment="1">
      <alignment horizontal="center" vertical="center" wrapText="1"/>
    </xf>
    <xf numFmtId="0" fontId="9" fillId="0" borderId="33" xfId="0" applyFont="1" applyBorder="1"/>
    <xf numFmtId="0" fontId="9" fillId="0" borderId="34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4" fillId="4" borderId="13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13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wrapText="1"/>
    </xf>
    <xf numFmtId="0" fontId="11" fillId="0" borderId="29" xfId="0" applyFont="1" applyBorder="1" applyAlignment="1">
      <alignment horizontal="left" vertical="center" wrapText="1"/>
    </xf>
    <xf numFmtId="0" fontId="23" fillId="9" borderId="3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9" borderId="54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56" xfId="0" applyFont="1" applyBorder="1"/>
    <xf numFmtId="0" fontId="25" fillId="7" borderId="2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165" fontId="15" fillId="0" borderId="29" xfId="0" applyNumberFormat="1" applyFont="1" applyBorder="1" applyAlignment="1">
      <alignment horizontal="center"/>
    </xf>
    <xf numFmtId="165" fontId="16" fillId="7" borderId="29" xfId="0" applyNumberFormat="1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25" fillId="0" borderId="29" xfId="0" applyFont="1" applyBorder="1" applyAlignment="1">
      <alignment horizontal="center" vertical="top" wrapText="1"/>
    </xf>
    <xf numFmtId="0" fontId="25" fillId="9" borderId="57" xfId="0" applyFont="1" applyFill="1" applyBorder="1" applyAlignment="1">
      <alignment horizontal="center" vertical="top" wrapText="1"/>
    </xf>
    <xf numFmtId="0" fontId="9" fillId="0" borderId="58" xfId="0" applyFont="1" applyBorder="1"/>
    <xf numFmtId="0" fontId="9" fillId="0" borderId="59" xfId="0" applyFont="1" applyBorder="1"/>
    <xf numFmtId="0" fontId="25" fillId="9" borderId="61" xfId="0" applyFont="1" applyFill="1" applyBorder="1" applyAlignment="1">
      <alignment horizontal="center" vertical="top" wrapText="1"/>
    </xf>
    <xf numFmtId="0" fontId="9" fillId="0" borderId="6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opLeftCell="A10"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146" t="s">
        <v>0</v>
      </c>
      <c r="D1" s="124"/>
      <c r="E1" s="124"/>
    </row>
    <row r="2" spans="1:7" ht="54" customHeight="1" x14ac:dyDescent="0.25">
      <c r="A2" s="147" t="s">
        <v>1</v>
      </c>
      <c r="B2" s="124"/>
      <c r="C2" s="124"/>
      <c r="D2" s="124"/>
      <c r="E2" s="124"/>
      <c r="F2" s="124"/>
      <c r="G2" s="124"/>
    </row>
    <row r="3" spans="1:7" x14ac:dyDescent="0.25">
      <c r="B3" s="1"/>
      <c r="C3" s="1"/>
      <c r="D3" s="1"/>
      <c r="E3" s="1"/>
    </row>
    <row r="4" spans="1:7" x14ac:dyDescent="0.2">
      <c r="A4" s="148"/>
      <c r="B4" s="124"/>
      <c r="C4" s="124"/>
      <c r="D4" s="124"/>
      <c r="E4" s="124"/>
      <c r="F4" s="124"/>
      <c r="G4" s="124"/>
    </row>
    <row r="5" spans="1:7" x14ac:dyDescent="0.2">
      <c r="A5" s="148"/>
      <c r="B5" s="124"/>
      <c r="C5" s="124"/>
      <c r="D5" s="124"/>
      <c r="E5" s="124"/>
      <c r="F5" s="124"/>
      <c r="G5" s="124"/>
    </row>
    <row r="6" spans="1:7" x14ac:dyDescent="0.2">
      <c r="A6" s="148"/>
      <c r="B6" s="124"/>
      <c r="C6" s="124"/>
      <c r="D6" s="124"/>
      <c r="E6" s="124"/>
      <c r="F6" s="124"/>
      <c r="G6" s="124"/>
    </row>
    <row r="8" spans="1:7" ht="17.25" x14ac:dyDescent="0.2">
      <c r="A8" s="141" t="s">
        <v>2</v>
      </c>
      <c r="B8" s="124"/>
      <c r="C8" s="124"/>
      <c r="D8" s="124"/>
      <c r="E8" s="124"/>
      <c r="F8" s="124"/>
      <c r="G8" s="124"/>
    </row>
    <row r="9" spans="1:7" x14ac:dyDescent="0.25">
      <c r="A9" s="128"/>
      <c r="B9" s="124"/>
      <c r="C9" s="124"/>
      <c r="D9" s="124"/>
      <c r="E9" s="124"/>
      <c r="F9" s="124"/>
      <c r="G9" s="124"/>
    </row>
    <row r="10" spans="1:7" ht="15.75" customHeight="1" x14ac:dyDescent="0.2">
      <c r="A10" s="142" t="s">
        <v>3</v>
      </c>
      <c r="B10" s="124"/>
      <c r="C10" s="124"/>
      <c r="D10" s="124"/>
      <c r="E10" s="124"/>
      <c r="F10" s="124"/>
      <c r="G10" s="124"/>
    </row>
    <row r="11" spans="1:7" x14ac:dyDescent="0.25">
      <c r="A11" s="128"/>
      <c r="B11" s="124"/>
      <c r="C11" s="124"/>
      <c r="D11" s="124"/>
      <c r="E11" s="124"/>
      <c r="F11" s="124"/>
      <c r="G11" s="124"/>
    </row>
    <row r="12" spans="1:7" ht="16.5" customHeight="1" x14ac:dyDescent="0.2">
      <c r="A12" s="143" t="s">
        <v>4</v>
      </c>
      <c r="B12" s="144"/>
      <c r="C12" s="144"/>
      <c r="D12" s="144"/>
      <c r="E12" s="144"/>
      <c r="F12" s="144"/>
      <c r="G12" s="145"/>
    </row>
    <row r="13" spans="1:7" ht="25.5" x14ac:dyDescent="0.2">
      <c r="A13" s="135" t="s">
        <v>5</v>
      </c>
      <c r="B13" s="135" t="s">
        <v>6</v>
      </c>
      <c r="C13" s="135" t="s">
        <v>7</v>
      </c>
      <c r="D13" s="3" t="s">
        <v>8</v>
      </c>
      <c r="E13" s="135" t="s">
        <v>9</v>
      </c>
      <c r="F13" s="3" t="s">
        <v>10</v>
      </c>
      <c r="G13" s="3" t="s">
        <v>11</v>
      </c>
    </row>
    <row r="14" spans="1:7" ht="14.25" x14ac:dyDescent="0.2">
      <c r="A14" s="136"/>
      <c r="B14" s="136"/>
      <c r="C14" s="136"/>
      <c r="D14" s="3" t="s">
        <v>12</v>
      </c>
      <c r="E14" s="136"/>
      <c r="F14" s="3"/>
      <c r="G14" s="3"/>
    </row>
    <row r="15" spans="1:7" x14ac:dyDescent="0.2">
      <c r="A15" s="132"/>
      <c r="B15" s="132"/>
      <c r="C15" s="132"/>
      <c r="D15" s="4"/>
      <c r="E15" s="132"/>
      <c r="F15" s="4"/>
      <c r="G15" s="5"/>
    </row>
    <row r="16" spans="1:7" ht="14.25" x14ac:dyDescent="0.2">
      <c r="A16" s="137"/>
      <c r="B16" s="137">
        <v>1</v>
      </c>
      <c r="C16" s="139" t="s">
        <v>13</v>
      </c>
      <c r="D16" s="137">
        <v>3</v>
      </c>
      <c r="E16" s="140" t="s">
        <v>14</v>
      </c>
      <c r="F16" s="131">
        <f>Motorista!D116</f>
        <v>75276.98593718074</v>
      </c>
      <c r="G16" s="131">
        <f>F16*D16</f>
        <v>225830.9578115422</v>
      </c>
    </row>
    <row r="17" spans="1:7" ht="14.25" x14ac:dyDescent="0.2">
      <c r="A17" s="138"/>
      <c r="B17" s="132"/>
      <c r="C17" s="132"/>
      <c r="D17" s="132"/>
      <c r="E17" s="132"/>
      <c r="F17" s="132"/>
      <c r="G17" s="132"/>
    </row>
    <row r="18" spans="1:7" ht="21.75" customHeight="1" x14ac:dyDescent="0.2">
      <c r="A18" s="125" t="s">
        <v>11</v>
      </c>
      <c r="B18" s="126"/>
      <c r="C18" s="126"/>
      <c r="D18" s="126"/>
      <c r="E18" s="126"/>
      <c r="F18" s="127"/>
      <c r="G18" s="6">
        <f>SUM(G16)</f>
        <v>225830.9578115422</v>
      </c>
    </row>
    <row r="19" spans="1:7" x14ac:dyDescent="0.25">
      <c r="A19" s="128"/>
      <c r="B19" s="124"/>
      <c r="C19" s="124"/>
      <c r="D19" s="124"/>
      <c r="E19" s="124"/>
      <c r="F19" s="124"/>
      <c r="G19" s="124"/>
    </row>
    <row r="20" spans="1:7" x14ac:dyDescent="0.2">
      <c r="A20" s="129" t="s">
        <v>15</v>
      </c>
      <c r="B20" s="124"/>
      <c r="C20" s="124"/>
      <c r="D20" s="124"/>
      <c r="E20" s="124"/>
      <c r="F20" s="124"/>
      <c r="G20" s="124"/>
    </row>
    <row r="21" spans="1:7" ht="15.75" customHeight="1" x14ac:dyDescent="0.2">
      <c r="A21" s="129" t="s">
        <v>16</v>
      </c>
      <c r="B21" s="124"/>
      <c r="C21" s="124"/>
      <c r="D21" s="124"/>
      <c r="E21" s="124"/>
      <c r="F21" s="124"/>
      <c r="G21" s="124"/>
    </row>
    <row r="22" spans="1:7" ht="15.75" customHeight="1" x14ac:dyDescent="0.2">
      <c r="A22" s="129" t="s">
        <v>17</v>
      </c>
      <c r="B22" s="124"/>
      <c r="C22" s="124"/>
      <c r="D22" s="124"/>
      <c r="E22" s="124"/>
      <c r="F22" s="124"/>
      <c r="G22" s="124"/>
    </row>
    <row r="23" spans="1:7" ht="15.75" customHeight="1" x14ac:dyDescent="0.25">
      <c r="A23" s="128"/>
      <c r="B23" s="124"/>
      <c r="C23" s="124"/>
      <c r="D23" s="124"/>
      <c r="E23" s="124"/>
      <c r="F23" s="124"/>
      <c r="G23" s="124"/>
    </row>
    <row r="24" spans="1:7" ht="15.75" customHeight="1" x14ac:dyDescent="0.2">
      <c r="A24" s="130"/>
      <c r="B24" s="124"/>
      <c r="C24" s="124"/>
      <c r="D24" s="124"/>
      <c r="E24" s="124"/>
      <c r="F24" s="124"/>
      <c r="G24" s="124"/>
    </row>
    <row r="25" spans="1:7" ht="15.75" customHeight="1" x14ac:dyDescent="0.25">
      <c r="A25" s="7"/>
      <c r="B25" s="7"/>
      <c r="C25" s="7"/>
      <c r="D25" s="7"/>
      <c r="E25" s="7"/>
      <c r="F25" s="7"/>
      <c r="G25" s="7"/>
    </row>
    <row r="26" spans="1:7" ht="15.75" customHeight="1" x14ac:dyDescent="0.25">
      <c r="B26" s="8"/>
      <c r="C26" s="7"/>
      <c r="D26" s="7"/>
      <c r="E26" s="7"/>
      <c r="F26" s="7"/>
      <c r="G26" s="7"/>
    </row>
    <row r="27" spans="1:7" ht="15.75" customHeight="1" x14ac:dyDescent="0.25">
      <c r="A27" s="133"/>
      <c r="B27" s="124"/>
      <c r="C27" s="124"/>
      <c r="D27" s="124"/>
      <c r="E27" s="124"/>
      <c r="F27" s="124"/>
      <c r="G27" s="124"/>
    </row>
    <row r="28" spans="1:7" ht="15.75" customHeight="1" x14ac:dyDescent="0.25">
      <c r="A28" s="134"/>
      <c r="B28" s="124"/>
      <c r="C28" s="124"/>
      <c r="D28" s="7"/>
    </row>
    <row r="29" spans="1:7" ht="15.75" customHeight="1" x14ac:dyDescent="0.25">
      <c r="A29" s="123"/>
      <c r="B29" s="124"/>
      <c r="C29" s="124"/>
      <c r="D29" s="7"/>
    </row>
    <row r="30" spans="1:7" ht="28.5" customHeight="1" x14ac:dyDescent="0.25">
      <c r="A30" s="123"/>
      <c r="B30" s="124"/>
      <c r="C30" s="124"/>
      <c r="D30" s="7"/>
    </row>
    <row r="31" spans="1:7" ht="15" customHeight="1" x14ac:dyDescent="0.25">
      <c r="A31" s="123"/>
      <c r="B31" s="124"/>
      <c r="C31" s="124"/>
      <c r="D31" s="7"/>
    </row>
    <row r="32" spans="1:7" ht="15.75" customHeight="1" x14ac:dyDescent="0.25">
      <c r="A32" s="123"/>
      <c r="B32" s="124"/>
      <c r="C32" s="124"/>
      <c r="D32" s="7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C1:E1"/>
    <mergeCell ref="A2:G2"/>
    <mergeCell ref="A4:G4"/>
    <mergeCell ref="A5:G5"/>
    <mergeCell ref="A6:G6"/>
    <mergeCell ref="A8:G8"/>
    <mergeCell ref="A9:G9"/>
    <mergeCell ref="A10:G10"/>
    <mergeCell ref="A11:G11"/>
    <mergeCell ref="A12:G12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F16:F17"/>
    <mergeCell ref="G16:G17"/>
    <mergeCell ref="A27:G27"/>
    <mergeCell ref="A28:C28"/>
    <mergeCell ref="A29:C29"/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</mergeCells>
  <pageMargins left="0.511811024" right="0.511811024" top="0.78740157499999996" bottom="0.78740157499999996" header="0" footer="0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75" t="s">
        <v>18</v>
      </c>
      <c r="B1" s="161"/>
      <c r="C1" s="161"/>
      <c r="D1" s="16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3">
      <c r="A2" s="176" t="s">
        <v>19</v>
      </c>
      <c r="B2" s="126"/>
      <c r="C2" s="126"/>
      <c r="D2" s="17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78" t="s">
        <v>20</v>
      </c>
      <c r="B3" s="179"/>
      <c r="C3" s="179"/>
      <c r="D3" s="18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58" t="s">
        <v>21</v>
      </c>
      <c r="B4" s="150"/>
      <c r="C4" s="150"/>
      <c r="D4" s="15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10">
        <v>1</v>
      </c>
      <c r="B5" s="169" t="s">
        <v>22</v>
      </c>
      <c r="C5" s="170"/>
      <c r="D5" s="11" t="s">
        <v>23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54" t="s">
        <v>25</v>
      </c>
      <c r="C6" s="153"/>
      <c r="D6" s="13">
        <v>1713.02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54" t="s">
        <v>27</v>
      </c>
      <c r="C7" s="153"/>
      <c r="D7" s="14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54" t="s">
        <v>29</v>
      </c>
      <c r="C8" s="153"/>
      <c r="D8" s="14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54" t="s">
        <v>31</v>
      </c>
      <c r="C9" s="153"/>
      <c r="D9" s="14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54" t="s">
        <v>33</v>
      </c>
      <c r="C10" s="153"/>
      <c r="D10" s="14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34</v>
      </c>
      <c r="B11" s="154" t="s">
        <v>35</v>
      </c>
      <c r="C11" s="153"/>
      <c r="D11" s="14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66" t="s">
        <v>36</v>
      </c>
      <c r="B12" s="167"/>
      <c r="C12" s="168"/>
      <c r="D12" s="15">
        <f>SUM(D6:D11)</f>
        <v>1713.02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9"/>
      <c r="B13" s="124"/>
      <c r="C13" s="124"/>
      <c r="D13" s="12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58" t="s">
        <v>37</v>
      </c>
      <c r="B14" s="150"/>
      <c r="C14" s="150"/>
      <c r="D14" s="15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72" t="s">
        <v>38</v>
      </c>
      <c r="B15" s="173"/>
      <c r="C15" s="173"/>
      <c r="D15" s="17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0" t="s">
        <v>39</v>
      </c>
      <c r="B16" s="17" t="s">
        <v>40</v>
      </c>
      <c r="C16" s="17" t="s">
        <v>41</v>
      </c>
      <c r="D16" s="11" t="s">
        <v>23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24</v>
      </c>
      <c r="B17" s="18" t="s">
        <v>42</v>
      </c>
      <c r="C17" s="19">
        <f>1/12</f>
        <v>8.3333333333333329E-2</v>
      </c>
      <c r="D17" s="14">
        <f t="shared" ref="D17:D18" si="0">C17*$D$12</f>
        <v>142.75166666666667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12" t="s">
        <v>26</v>
      </c>
      <c r="B18" s="18" t="s">
        <v>43</v>
      </c>
      <c r="C18" s="19">
        <f>0.09075+0.03025</f>
        <v>0.121</v>
      </c>
      <c r="D18" s="14">
        <f t="shared" si="0"/>
        <v>207.27542</v>
      </c>
      <c r="E18" s="20"/>
      <c r="F18" s="2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55" t="s">
        <v>44</v>
      </c>
      <c r="B19" s="156"/>
      <c r="C19" s="153"/>
      <c r="D19" s="22">
        <f>$D$17+$D$18</f>
        <v>350.02708666666666</v>
      </c>
      <c r="E19" s="9"/>
      <c r="F19" s="2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 x14ac:dyDescent="0.25">
      <c r="A20" s="12" t="s">
        <v>28</v>
      </c>
      <c r="B20" s="18" t="s">
        <v>45</v>
      </c>
      <c r="C20" s="19">
        <v>7.8200000000000006E-2</v>
      </c>
      <c r="D20" s="23">
        <f>C20*D19</f>
        <v>27.372118177333334</v>
      </c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166" t="s">
        <v>36</v>
      </c>
      <c r="B21" s="167"/>
      <c r="C21" s="168"/>
      <c r="D21" s="25">
        <f>D19+D20</f>
        <v>377.399204844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59"/>
      <c r="B22" s="124"/>
      <c r="C22" s="124"/>
      <c r="D22" s="12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5">
      <c r="A23" s="171" t="s">
        <v>46</v>
      </c>
      <c r="B23" s="150"/>
      <c r="C23" s="150"/>
      <c r="D23" s="15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0" t="s">
        <v>47</v>
      </c>
      <c r="B24" s="17" t="s">
        <v>48</v>
      </c>
      <c r="C24" s="17" t="s">
        <v>49</v>
      </c>
      <c r="D24" s="11" t="s">
        <v>23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24</v>
      </c>
      <c r="B25" s="18" t="s">
        <v>50</v>
      </c>
      <c r="C25" s="19">
        <v>0.2</v>
      </c>
      <c r="D25" s="14">
        <f t="shared" ref="D25:D32" si="1">C25*$D$12</f>
        <v>342.60400000000004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26</v>
      </c>
      <c r="B26" s="26" t="s">
        <v>51</v>
      </c>
      <c r="C26" s="27">
        <v>2.5000000000000001E-2</v>
      </c>
      <c r="D26" s="14">
        <f t="shared" si="1"/>
        <v>42.825500000000005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28</v>
      </c>
      <c r="B27" s="26" t="s">
        <v>52</v>
      </c>
      <c r="C27" s="19">
        <v>0.03</v>
      </c>
      <c r="D27" s="14">
        <f t="shared" si="1"/>
        <v>51.390599999999999</v>
      </c>
      <c r="E27" s="9"/>
      <c r="F27" s="2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30</v>
      </c>
      <c r="B28" s="18" t="s">
        <v>53</v>
      </c>
      <c r="C28" s="19">
        <v>1.4999999999999999E-2</v>
      </c>
      <c r="D28" s="14">
        <f t="shared" si="1"/>
        <v>25.6953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12" t="s">
        <v>32</v>
      </c>
      <c r="B29" s="18" t="s">
        <v>54</v>
      </c>
      <c r="C29" s="19">
        <v>0.01</v>
      </c>
      <c r="D29" s="14">
        <f t="shared" si="1"/>
        <v>17.130199999999999</v>
      </c>
      <c r="E29" s="9"/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2" t="s">
        <v>34</v>
      </c>
      <c r="B30" s="18" t="s">
        <v>55</v>
      </c>
      <c r="C30" s="19">
        <v>6.0000000000000001E-3</v>
      </c>
      <c r="D30" s="14">
        <f t="shared" si="1"/>
        <v>10.278119999999999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2" t="s">
        <v>56</v>
      </c>
      <c r="B31" s="18" t="s">
        <v>57</v>
      </c>
      <c r="C31" s="19">
        <v>2E-3</v>
      </c>
      <c r="D31" s="14">
        <f t="shared" si="1"/>
        <v>3.42604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12" t="s">
        <v>58</v>
      </c>
      <c r="B32" s="18" t="s">
        <v>59</v>
      </c>
      <c r="C32" s="19">
        <v>0.08</v>
      </c>
      <c r="D32" s="14">
        <f t="shared" si="1"/>
        <v>137.04159999999999</v>
      </c>
      <c r="E32" s="9"/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66" t="s">
        <v>60</v>
      </c>
      <c r="B33" s="168"/>
      <c r="C33" s="28">
        <f>SUM($C$25:$C$32)</f>
        <v>0.36800000000000005</v>
      </c>
      <c r="D33" s="15">
        <f>SUM($D$25:$D$32)</f>
        <v>630.39136000000008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59"/>
      <c r="B34" s="124"/>
      <c r="C34" s="124"/>
      <c r="D34" s="12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63" t="s">
        <v>61</v>
      </c>
      <c r="B35" s="150"/>
      <c r="C35" s="150"/>
      <c r="D35" s="151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0" t="s">
        <v>62</v>
      </c>
      <c r="B36" s="169" t="s">
        <v>63</v>
      </c>
      <c r="C36" s="170"/>
      <c r="D36" s="11" t="s">
        <v>23</v>
      </c>
      <c r="E36" s="2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24</v>
      </c>
      <c r="B37" s="152" t="s">
        <v>64</v>
      </c>
      <c r="C37" s="153"/>
      <c r="D37" s="30">
        <v>0</v>
      </c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12" t="s">
        <v>26</v>
      </c>
      <c r="B38" s="152" t="s">
        <v>65</v>
      </c>
      <c r="C38" s="153"/>
      <c r="D38" s="30">
        <f>E39*E38*0.99</f>
        <v>457.38</v>
      </c>
      <c r="E38" s="32">
        <v>21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2" t="s">
        <v>28</v>
      </c>
      <c r="B39" s="152" t="s">
        <v>66</v>
      </c>
      <c r="C39" s="153"/>
      <c r="D39" s="33">
        <v>94.17</v>
      </c>
      <c r="E39" s="29">
        <v>22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2" t="s">
        <v>30</v>
      </c>
      <c r="B40" s="152" t="s">
        <v>67</v>
      </c>
      <c r="C40" s="153"/>
      <c r="D40" s="30">
        <f>73.89/2</f>
        <v>36.945</v>
      </c>
      <c r="E40" s="2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2" t="s">
        <v>32</v>
      </c>
      <c r="B41" s="152" t="s">
        <v>68</v>
      </c>
      <c r="C41" s="153"/>
      <c r="D41" s="30">
        <v>0.05</v>
      </c>
      <c r="E41" s="3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30</v>
      </c>
      <c r="B42" s="152" t="s">
        <v>35</v>
      </c>
      <c r="C42" s="153"/>
      <c r="D42" s="30">
        <v>0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66" t="s">
        <v>36</v>
      </c>
      <c r="B43" s="167"/>
      <c r="C43" s="168"/>
      <c r="D43" s="15">
        <f>SUM($D$37:$D$42)</f>
        <v>588.54499999999996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159"/>
      <c r="B44" s="124"/>
      <c r="C44" s="124"/>
      <c r="D44" s="12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63" t="s">
        <v>69</v>
      </c>
      <c r="B45" s="150"/>
      <c r="C45" s="150"/>
      <c r="D45" s="151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0">
        <v>2</v>
      </c>
      <c r="B46" s="169" t="s">
        <v>70</v>
      </c>
      <c r="C46" s="170"/>
      <c r="D46" s="11" t="s">
        <v>23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12" t="s">
        <v>39</v>
      </c>
      <c r="B47" s="154" t="s">
        <v>71</v>
      </c>
      <c r="C47" s="153"/>
      <c r="D47" s="35">
        <f>$D$21</f>
        <v>377.399204844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2" t="s">
        <v>47</v>
      </c>
      <c r="B48" s="154" t="s">
        <v>48</v>
      </c>
      <c r="C48" s="153"/>
      <c r="D48" s="35">
        <f>$D$33</f>
        <v>630.39136000000008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2" t="s">
        <v>62</v>
      </c>
      <c r="B49" s="154" t="s">
        <v>63</v>
      </c>
      <c r="C49" s="153"/>
      <c r="D49" s="35">
        <f>$D$43</f>
        <v>588.54499999999996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66" t="s">
        <v>36</v>
      </c>
      <c r="B50" s="167"/>
      <c r="C50" s="168"/>
      <c r="D50" s="15">
        <f>SUM($D$47:$D$49)</f>
        <v>1596.3355648440001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59"/>
      <c r="B51" s="124"/>
      <c r="C51" s="124"/>
      <c r="D51" s="12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58" t="s">
        <v>72</v>
      </c>
      <c r="B52" s="150"/>
      <c r="C52" s="150"/>
      <c r="D52" s="151"/>
      <c r="E52" s="9"/>
      <c r="F52" s="2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0">
        <v>3</v>
      </c>
      <c r="B53" s="17" t="s">
        <v>73</v>
      </c>
      <c r="C53" s="17" t="s">
        <v>41</v>
      </c>
      <c r="D53" s="11" t="s">
        <v>23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24</v>
      </c>
      <c r="B54" s="36" t="s">
        <v>74</v>
      </c>
      <c r="C54" s="19">
        <f>(30/30/12*0.055)</f>
        <v>4.5833333333333334E-3</v>
      </c>
      <c r="D54" s="14">
        <f t="shared" ref="D54:D59" si="2">C54*$D$12</f>
        <v>7.8513416666666664</v>
      </c>
      <c r="E54" s="2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12" t="s">
        <v>26</v>
      </c>
      <c r="B55" s="36" t="s">
        <v>75</v>
      </c>
      <c r="C55" s="19">
        <f>C32*C54</f>
        <v>3.6666666666666667E-4</v>
      </c>
      <c r="D55" s="14">
        <f t="shared" si="2"/>
        <v>0.62810733333333335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28</v>
      </c>
      <c r="B56" s="36" t="s">
        <v>76</v>
      </c>
      <c r="C56" s="37">
        <v>0.02</v>
      </c>
      <c r="D56" s="14">
        <f t="shared" si="2"/>
        <v>34.260399999999997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30</v>
      </c>
      <c r="B57" s="36" t="s">
        <v>77</v>
      </c>
      <c r="C57" s="19">
        <f>7/30/12</f>
        <v>1.9444444444444445E-2</v>
      </c>
      <c r="D57" s="14">
        <f t="shared" si="2"/>
        <v>33.308722222222222</v>
      </c>
      <c r="E57" s="2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12" t="s">
        <v>32</v>
      </c>
      <c r="B58" s="36" t="s">
        <v>78</v>
      </c>
      <c r="C58" s="19">
        <v>7.1000000000000004E-3</v>
      </c>
      <c r="D58" s="14">
        <f t="shared" si="2"/>
        <v>12.162442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2" t="s">
        <v>34</v>
      </c>
      <c r="B59" s="36" t="s">
        <v>79</v>
      </c>
      <c r="C59" s="19">
        <v>0.02</v>
      </c>
      <c r="D59" s="14">
        <f t="shared" si="2"/>
        <v>34.260399999999997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66" t="s">
        <v>36</v>
      </c>
      <c r="B60" s="168"/>
      <c r="C60" s="28">
        <f t="shared" ref="C60:D60" si="3">SUM(C54:C59)</f>
        <v>7.1494444444444444E-2</v>
      </c>
      <c r="D60" s="15">
        <f t="shared" si="3"/>
        <v>122.47141322222222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59"/>
      <c r="B61" s="124"/>
      <c r="C61" s="124"/>
      <c r="D61" s="12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60" t="s">
        <v>80</v>
      </c>
      <c r="B62" s="161"/>
      <c r="C62" s="161"/>
      <c r="D62" s="1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63" t="s">
        <v>81</v>
      </c>
      <c r="B63" s="150"/>
      <c r="C63" s="150"/>
      <c r="D63" s="151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0" t="s">
        <v>82</v>
      </c>
      <c r="B64" s="17" t="s">
        <v>83</v>
      </c>
      <c r="C64" s="17" t="s">
        <v>41</v>
      </c>
      <c r="D64" s="38" t="s">
        <v>23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12" t="s">
        <v>24</v>
      </c>
      <c r="B65" s="18" t="s">
        <v>84</v>
      </c>
      <c r="C65" s="19">
        <v>0</v>
      </c>
      <c r="D65" s="14">
        <f t="shared" ref="D65:D71" si="4">C65*$D$12</f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2" t="s">
        <v>26</v>
      </c>
      <c r="B66" s="18" t="s">
        <v>85</v>
      </c>
      <c r="C66" s="19">
        <f>5/30/12</f>
        <v>1.3888888888888888E-2</v>
      </c>
      <c r="D66" s="14">
        <f t="shared" si="4"/>
        <v>23.791944444444443</v>
      </c>
      <c r="E66" s="2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2" t="s">
        <v>28</v>
      </c>
      <c r="B67" s="18" t="s">
        <v>86</v>
      </c>
      <c r="C67" s="19">
        <f>((5/30)/12)*0.015</f>
        <v>2.0833333333333332E-4</v>
      </c>
      <c r="D67" s="14">
        <f t="shared" si="4"/>
        <v>0.35687916666666664</v>
      </c>
      <c r="E67" s="2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2" t="s">
        <v>30</v>
      </c>
      <c r="B68" s="18" t="s">
        <v>87</v>
      </c>
      <c r="C68" s="19">
        <f>((15/30)/12)*0.0078</f>
        <v>3.2499999999999999E-4</v>
      </c>
      <c r="D68" s="14">
        <f t="shared" si="4"/>
        <v>0.55673149999999993</v>
      </c>
      <c r="E68" s="2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32</v>
      </c>
      <c r="B69" s="18" t="s">
        <v>88</v>
      </c>
      <c r="C69" s="19">
        <f>1/30/12</f>
        <v>2.7777777777777779E-3</v>
      </c>
      <c r="D69" s="14">
        <f t="shared" si="4"/>
        <v>4.7583888888888888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34</v>
      </c>
      <c r="B70" s="18" t="s">
        <v>89</v>
      </c>
      <c r="C70" s="19">
        <f>SUM(C65:C69)*C33</f>
        <v>6.3296000000000012E-3</v>
      </c>
      <c r="D70" s="14">
        <f t="shared" si="4"/>
        <v>10.842731392000003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12" t="s">
        <v>56</v>
      </c>
      <c r="B71" s="18" t="s">
        <v>35</v>
      </c>
      <c r="C71" s="39">
        <v>0</v>
      </c>
      <c r="D71" s="14">
        <f t="shared" si="4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166" t="s">
        <v>60</v>
      </c>
      <c r="B72" s="168"/>
      <c r="C72" s="28">
        <f>SUM(C65:C71)</f>
        <v>2.3529600000000001E-2</v>
      </c>
      <c r="D72" s="15">
        <f>SUM($D$65:$D$71)</f>
        <v>40.306675392000002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159"/>
      <c r="B73" s="124"/>
      <c r="C73" s="124"/>
      <c r="D73" s="12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163" t="s">
        <v>90</v>
      </c>
      <c r="B74" s="150"/>
      <c r="C74" s="150"/>
      <c r="D74" s="15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10" t="s">
        <v>91</v>
      </c>
      <c r="B75" s="169" t="s">
        <v>92</v>
      </c>
      <c r="C75" s="170"/>
      <c r="D75" s="11" t="s">
        <v>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12" t="s">
        <v>24</v>
      </c>
      <c r="B76" s="154" t="s">
        <v>93</v>
      </c>
      <c r="C76" s="153"/>
      <c r="D76" s="14"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166" t="s">
        <v>36</v>
      </c>
      <c r="B77" s="167"/>
      <c r="C77" s="168"/>
      <c r="D77" s="15">
        <f>D76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159"/>
      <c r="B78" s="124"/>
      <c r="C78" s="124"/>
      <c r="D78" s="12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163" t="s">
        <v>94</v>
      </c>
      <c r="B79" s="150"/>
      <c r="C79" s="150"/>
      <c r="D79" s="151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10">
        <v>4</v>
      </c>
      <c r="B80" s="17" t="s">
        <v>95</v>
      </c>
      <c r="C80" s="17" t="s">
        <v>41</v>
      </c>
      <c r="D80" s="38" t="s">
        <v>23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12" t="s">
        <v>82</v>
      </c>
      <c r="B81" s="18" t="s">
        <v>88</v>
      </c>
      <c r="C81" s="19">
        <f>$C$72</f>
        <v>2.3529600000000001E-2</v>
      </c>
      <c r="D81" s="35">
        <f>$D$72</f>
        <v>40.306675392000002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12" t="s">
        <v>91</v>
      </c>
      <c r="B82" s="18" t="s">
        <v>96</v>
      </c>
      <c r="C82" s="19">
        <v>0</v>
      </c>
      <c r="D82" s="35">
        <f>$C$77</f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166" t="s">
        <v>36</v>
      </c>
      <c r="B83" s="168"/>
      <c r="C83" s="28">
        <f>SUM(C81:C82)</f>
        <v>2.3529600000000001E-2</v>
      </c>
      <c r="D83" s="40">
        <f>SUM($D$81:$D$82)</f>
        <v>40.306675392000002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159"/>
      <c r="B84" s="124"/>
      <c r="C84" s="124"/>
      <c r="D84" s="12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158" t="s">
        <v>97</v>
      </c>
      <c r="B85" s="150"/>
      <c r="C85" s="150"/>
      <c r="D85" s="151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10">
        <v>5</v>
      </c>
      <c r="B86" s="169" t="s">
        <v>98</v>
      </c>
      <c r="C86" s="170"/>
      <c r="D86" s="11" t="s">
        <v>23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12" t="s">
        <v>24</v>
      </c>
      <c r="B87" s="154" t="s">
        <v>99</v>
      </c>
      <c r="C87" s="153"/>
      <c r="D87" s="41">
        <f>'Motorista - Insumos'!K13</f>
        <v>58.152499999999996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12" t="s">
        <v>26</v>
      </c>
      <c r="B88" s="154" t="s">
        <v>100</v>
      </c>
      <c r="C88" s="153"/>
      <c r="D88" s="41"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12" t="s">
        <v>28</v>
      </c>
      <c r="B89" s="154" t="s">
        <v>101</v>
      </c>
      <c r="C89" s="153"/>
      <c r="D89" s="41"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12" t="s">
        <v>30</v>
      </c>
      <c r="B90" s="154" t="s">
        <v>102</v>
      </c>
      <c r="C90" s="153"/>
      <c r="D90" s="41"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166" t="s">
        <v>60</v>
      </c>
      <c r="B91" s="167"/>
      <c r="C91" s="168"/>
      <c r="D91" s="25">
        <f>SUM(D87:D90)</f>
        <v>58.152499999999996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159"/>
      <c r="B92" s="124"/>
      <c r="C92" s="124"/>
      <c r="D92" s="12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158" t="s">
        <v>103</v>
      </c>
      <c r="B93" s="150"/>
      <c r="C93" s="150"/>
      <c r="D93" s="151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10">
        <v>6</v>
      </c>
      <c r="B94" s="42" t="s">
        <v>104</v>
      </c>
      <c r="C94" s="17" t="s">
        <v>49</v>
      </c>
      <c r="D94" s="11" t="s">
        <v>23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12" t="s">
        <v>24</v>
      </c>
      <c r="B95" s="18" t="s">
        <v>105</v>
      </c>
      <c r="C95" s="19">
        <v>0.03</v>
      </c>
      <c r="D95" s="14">
        <f>ROUND(D112*C95,2)</f>
        <v>105.91</v>
      </c>
      <c r="E95" s="2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12" t="s">
        <v>26</v>
      </c>
      <c r="B96" s="18" t="s">
        <v>106</v>
      </c>
      <c r="C96" s="19">
        <v>6.7900000000000002E-2</v>
      </c>
      <c r="D96" s="14">
        <f>ROUND(D112*C96,2)</f>
        <v>239.71</v>
      </c>
      <c r="E96" s="2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12" t="s">
        <v>28</v>
      </c>
      <c r="B97" s="18" t="s">
        <v>107</v>
      </c>
      <c r="C97" s="27">
        <f>$C$98+$C$101+$C$102</f>
        <v>6.6500000000000004E-2</v>
      </c>
      <c r="D97" s="14">
        <f>ROUND((D112+D95+D96)/(1-0.0665)*C97,2)</f>
        <v>276.11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12"/>
      <c r="B98" s="36" t="s">
        <v>108</v>
      </c>
      <c r="C98" s="27">
        <f>$C$99+$C$100</f>
        <v>3.6499999999999998E-2</v>
      </c>
      <c r="D98" s="1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12"/>
      <c r="B99" s="36" t="s">
        <v>109</v>
      </c>
      <c r="C99" s="27">
        <v>6.4999999999999997E-3</v>
      </c>
      <c r="D99" s="14"/>
      <c r="E99" s="2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12"/>
      <c r="B100" s="36" t="s">
        <v>110</v>
      </c>
      <c r="C100" s="27">
        <v>0.03</v>
      </c>
      <c r="D100" s="14"/>
      <c r="E100" s="2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12"/>
      <c r="B101" s="36" t="s">
        <v>111</v>
      </c>
      <c r="C101" s="27">
        <v>0</v>
      </c>
      <c r="D101" s="1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12"/>
      <c r="B102" s="36" t="s">
        <v>112</v>
      </c>
      <c r="C102" s="27">
        <v>0.03</v>
      </c>
      <c r="D102" s="14"/>
      <c r="E102" s="2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166" t="s">
        <v>60</v>
      </c>
      <c r="B103" s="168"/>
      <c r="C103" s="28">
        <f>((1+C95)/(1-C97-C96)-1)</f>
        <v>0.18992606284658042</v>
      </c>
      <c r="D103" s="15">
        <f>SUM(D95:D102)</f>
        <v>621.73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159"/>
      <c r="B104" s="124"/>
      <c r="C104" s="124"/>
      <c r="D104" s="12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158" t="s">
        <v>113</v>
      </c>
      <c r="B105" s="150"/>
      <c r="C105" s="150"/>
      <c r="D105" s="151"/>
      <c r="E105" s="9"/>
      <c r="F105" s="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10"/>
      <c r="B106" s="169" t="s">
        <v>114</v>
      </c>
      <c r="C106" s="170"/>
      <c r="D106" s="11" t="s">
        <v>23</v>
      </c>
      <c r="E106" s="9"/>
      <c r="F106" s="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43" t="s">
        <v>24</v>
      </c>
      <c r="B107" s="154" t="s">
        <v>21</v>
      </c>
      <c r="C107" s="153"/>
      <c r="D107" s="35">
        <f>$D$12</f>
        <v>1713.02</v>
      </c>
      <c r="E107" s="9"/>
      <c r="F107" s="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43" t="s">
        <v>26</v>
      </c>
      <c r="B108" s="154" t="s">
        <v>37</v>
      </c>
      <c r="C108" s="153"/>
      <c r="D108" s="35">
        <f>$D$50</f>
        <v>1596.3355648440001</v>
      </c>
      <c r="E108" s="9"/>
      <c r="F108" s="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43" t="s">
        <v>28</v>
      </c>
      <c r="B109" s="154" t="s">
        <v>72</v>
      </c>
      <c r="C109" s="153"/>
      <c r="D109" s="35">
        <f>$D$60</f>
        <v>122.47141322222222</v>
      </c>
      <c r="E109" s="9"/>
      <c r="F109" s="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43" t="s">
        <v>30</v>
      </c>
      <c r="B110" s="154" t="s">
        <v>80</v>
      </c>
      <c r="C110" s="153"/>
      <c r="D110" s="35">
        <f>$D$83</f>
        <v>40.306675392000002</v>
      </c>
      <c r="E110" s="9"/>
      <c r="F110" s="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43" t="s">
        <v>32</v>
      </c>
      <c r="B111" s="154" t="s">
        <v>97</v>
      </c>
      <c r="C111" s="153"/>
      <c r="D111" s="35">
        <f>$D$91</f>
        <v>58.152499999999996</v>
      </c>
      <c r="E111" s="9"/>
      <c r="F111" s="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6.5" customHeight="1" x14ac:dyDescent="0.25">
      <c r="A112" s="155" t="s">
        <v>115</v>
      </c>
      <c r="B112" s="156"/>
      <c r="C112" s="153"/>
      <c r="D112" s="22">
        <f>SUM($D$107:$D$111)</f>
        <v>3530.2861534582225</v>
      </c>
      <c r="E112" s="9"/>
      <c r="F112" s="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44" t="s">
        <v>34</v>
      </c>
      <c r="B113" s="164" t="s">
        <v>116</v>
      </c>
      <c r="C113" s="165"/>
      <c r="D113" s="45">
        <f>$D$103</f>
        <v>621.73</v>
      </c>
      <c r="E113" s="9"/>
      <c r="F113" s="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.5" customHeight="1" x14ac:dyDescent="0.25">
      <c r="A114" s="46" t="s">
        <v>56</v>
      </c>
      <c r="B114" s="152" t="s">
        <v>117</v>
      </c>
      <c r="C114" s="153"/>
      <c r="D114" s="47">
        <f>'Diárias, H-E e vale lanche'!C30</f>
        <v>2121.0660079735062</v>
      </c>
      <c r="E114" s="9"/>
      <c r="F114" s="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.5" customHeight="1" x14ac:dyDescent="0.25">
      <c r="A115" s="157" t="s">
        <v>118</v>
      </c>
      <c r="B115" s="150"/>
      <c r="C115" s="151"/>
      <c r="D115" s="48">
        <f>SUM(D112:D114)</f>
        <v>6273.0821614317283</v>
      </c>
      <c r="E115" s="9"/>
      <c r="F115" s="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.5" customHeight="1" x14ac:dyDescent="0.25">
      <c r="A116" s="149" t="s">
        <v>119</v>
      </c>
      <c r="B116" s="150"/>
      <c r="C116" s="151"/>
      <c r="D116" s="49">
        <f>D115*12</f>
        <v>75276.98593718074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6.5" customHeight="1" x14ac:dyDescent="0.25">
      <c r="A117" s="149" t="s">
        <v>120</v>
      </c>
      <c r="B117" s="150"/>
      <c r="C117" s="151"/>
      <c r="D117" s="49">
        <f t="shared" ref="D117:D118" si="5">D115*3</f>
        <v>18819.246484295185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6.5" customHeight="1" x14ac:dyDescent="0.25">
      <c r="A118" s="149" t="s">
        <v>121</v>
      </c>
      <c r="B118" s="150"/>
      <c r="C118" s="151"/>
      <c r="D118" s="49">
        <f t="shared" si="5"/>
        <v>225830.9578115422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21"/>
      <c r="D119" s="29"/>
      <c r="E119" s="9"/>
      <c r="F119" s="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9"/>
      <c r="B120" s="9"/>
      <c r="C120" s="9"/>
      <c r="D120" s="29"/>
      <c r="E120" s="9"/>
      <c r="F120" s="2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50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78">
    <mergeCell ref="A72:B72"/>
    <mergeCell ref="A73:D73"/>
    <mergeCell ref="A74:D74"/>
    <mergeCell ref="B75:C75"/>
    <mergeCell ref="B11:C11"/>
    <mergeCell ref="A12:C12"/>
    <mergeCell ref="A13:D13"/>
    <mergeCell ref="A103:B103"/>
    <mergeCell ref="A104:D104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B6:C6"/>
    <mergeCell ref="B7:C7"/>
    <mergeCell ref="B8:C8"/>
    <mergeCell ref="B9:C9"/>
    <mergeCell ref="B10:C10"/>
    <mergeCell ref="A1:D1"/>
    <mergeCell ref="A2:D2"/>
    <mergeCell ref="A3:D3"/>
    <mergeCell ref="A4:D4"/>
    <mergeCell ref="B5:C5"/>
    <mergeCell ref="A14:D14"/>
    <mergeCell ref="A15:D15"/>
    <mergeCell ref="A19:C19"/>
    <mergeCell ref="A21:C21"/>
    <mergeCell ref="A22:D22"/>
    <mergeCell ref="A23:D23"/>
    <mergeCell ref="A33:B33"/>
    <mergeCell ref="A34:D34"/>
    <mergeCell ref="A35:D35"/>
    <mergeCell ref="B36:C36"/>
    <mergeCell ref="B37:C37"/>
    <mergeCell ref="B38:C38"/>
    <mergeCell ref="B39:C39"/>
    <mergeCell ref="B40:C40"/>
    <mergeCell ref="B41:C41"/>
    <mergeCell ref="B42:C42"/>
    <mergeCell ref="A43:C43"/>
    <mergeCell ref="A44:D44"/>
    <mergeCell ref="A45:D45"/>
    <mergeCell ref="B46:C46"/>
    <mergeCell ref="B47:C47"/>
    <mergeCell ref="B48:C48"/>
    <mergeCell ref="B49:C49"/>
    <mergeCell ref="A50:C50"/>
    <mergeCell ref="A51:D51"/>
    <mergeCell ref="A52:D52"/>
    <mergeCell ref="A61:D61"/>
    <mergeCell ref="A62:D62"/>
    <mergeCell ref="A63:D63"/>
    <mergeCell ref="B113:C113"/>
    <mergeCell ref="B108:C108"/>
    <mergeCell ref="B109:C109"/>
    <mergeCell ref="B110:C110"/>
    <mergeCell ref="A105:D105"/>
    <mergeCell ref="B106:C106"/>
    <mergeCell ref="B107:C107"/>
    <mergeCell ref="A77:C77"/>
    <mergeCell ref="A78:D78"/>
    <mergeCell ref="A79:D79"/>
    <mergeCell ref="A83:B83"/>
    <mergeCell ref="A60:B60"/>
    <mergeCell ref="A117:C117"/>
    <mergeCell ref="A118:C118"/>
    <mergeCell ref="B114:C114"/>
    <mergeCell ref="B111:C111"/>
    <mergeCell ref="A112:C112"/>
    <mergeCell ref="A115:C115"/>
    <mergeCell ref="A116:C116"/>
  </mergeCells>
  <pageMargins left="0.511811024" right="0.511811024" top="0.78740157499999996" bottom="0.78740157499999996" header="0" footer="0"/>
  <pageSetup paperSize="9" scale="7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topLeftCell="A10" workbookViewId="0">
      <selection activeCell="G57" sqref="G57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7.25" customHeight="1" x14ac:dyDescent="0.3">
      <c r="A1" s="182" t="s">
        <v>122</v>
      </c>
      <c r="B1" s="150"/>
      <c r="C1" s="150"/>
      <c r="D1" s="15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25">
      <c r="A2" s="160" t="s">
        <v>123</v>
      </c>
      <c r="B2" s="161"/>
      <c r="C2" s="161"/>
      <c r="D2" s="16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78" t="s">
        <v>20</v>
      </c>
      <c r="B3" s="179"/>
      <c r="C3" s="179"/>
      <c r="D3" s="18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60" t="s">
        <v>21</v>
      </c>
      <c r="B4" s="161"/>
      <c r="C4" s="161"/>
      <c r="D4" s="16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51">
        <v>1</v>
      </c>
      <c r="B5" s="52" t="s">
        <v>22</v>
      </c>
      <c r="C5" s="52" t="s">
        <v>23</v>
      </c>
      <c r="D5" s="53" t="s">
        <v>124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8" t="s">
        <v>125</v>
      </c>
      <c r="C6" s="54">
        <v>1637.69</v>
      </c>
      <c r="D6" s="55" t="s">
        <v>126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8" t="s">
        <v>27</v>
      </c>
      <c r="C7" s="18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8" t="s">
        <v>29</v>
      </c>
      <c r="C8" s="18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8" t="s">
        <v>31</v>
      </c>
      <c r="C9" s="18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8" t="s">
        <v>33</v>
      </c>
      <c r="C10" s="18"/>
      <c r="D10" s="1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56" t="s">
        <v>34</v>
      </c>
      <c r="B11" s="57" t="s">
        <v>35</v>
      </c>
      <c r="C11" s="57"/>
      <c r="D11" s="5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59"/>
      <c r="B12" s="124"/>
      <c r="C12" s="124"/>
      <c r="D12" s="1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8" t="s">
        <v>37</v>
      </c>
      <c r="B13" s="150"/>
      <c r="C13" s="150"/>
      <c r="D13" s="15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72" t="s">
        <v>38</v>
      </c>
      <c r="B14" s="173"/>
      <c r="C14" s="173"/>
      <c r="D14" s="17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0" t="s">
        <v>39</v>
      </c>
      <c r="B15" s="17" t="s">
        <v>40</v>
      </c>
      <c r="C15" s="17" t="s">
        <v>127</v>
      </c>
      <c r="D15" s="11" t="s">
        <v>124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2" t="s">
        <v>24</v>
      </c>
      <c r="B16" s="18" t="s">
        <v>42</v>
      </c>
      <c r="C16" s="19">
        <f>1/12</f>
        <v>8.3333333333333329E-2</v>
      </c>
      <c r="D16" s="55" t="s">
        <v>128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26</v>
      </c>
      <c r="B17" s="18" t="s">
        <v>43</v>
      </c>
      <c r="C17" s="19">
        <f>0.09075+0.03025</f>
        <v>0.121</v>
      </c>
      <c r="D17" s="55" t="s">
        <v>129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5.25" customHeight="1" x14ac:dyDescent="0.25">
      <c r="A18" s="56" t="s">
        <v>28</v>
      </c>
      <c r="B18" s="57" t="s">
        <v>45</v>
      </c>
      <c r="C18" s="59">
        <v>7.8200000000000006E-2</v>
      </c>
      <c r="D18" s="60" t="s">
        <v>130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59"/>
      <c r="B19" s="124"/>
      <c r="C19" s="124"/>
      <c r="D19" s="12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5">
      <c r="A20" s="171" t="s">
        <v>46</v>
      </c>
      <c r="B20" s="150"/>
      <c r="C20" s="150"/>
      <c r="D20" s="15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10" t="s">
        <v>47</v>
      </c>
      <c r="B21" s="17" t="s">
        <v>48</v>
      </c>
      <c r="C21" s="17" t="s">
        <v>127</v>
      </c>
      <c r="D21" s="11" t="s">
        <v>124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2" t="s">
        <v>24</v>
      </c>
      <c r="B22" s="18" t="s">
        <v>50</v>
      </c>
      <c r="C22" s="19">
        <v>0.2</v>
      </c>
      <c r="D22" s="55" t="s">
        <v>131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customHeight="1" x14ac:dyDescent="0.25">
      <c r="A23" s="12" t="s">
        <v>26</v>
      </c>
      <c r="B23" s="26" t="s">
        <v>51</v>
      </c>
      <c r="C23" s="19">
        <v>2.5000000000000001E-2</v>
      </c>
      <c r="D23" s="55" t="s">
        <v>132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2" t="s">
        <v>28</v>
      </c>
      <c r="B24" s="26" t="s">
        <v>52</v>
      </c>
      <c r="C24" s="19">
        <v>0.03</v>
      </c>
      <c r="D24" s="55" t="s">
        <v>133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30</v>
      </c>
      <c r="B25" s="18" t="s">
        <v>53</v>
      </c>
      <c r="C25" s="19">
        <v>1.4999999999999999E-2</v>
      </c>
      <c r="D25" s="55" t="s">
        <v>134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32</v>
      </c>
      <c r="B26" s="18" t="s">
        <v>54</v>
      </c>
      <c r="C26" s="19">
        <v>0.01</v>
      </c>
      <c r="D26" s="55" t="s">
        <v>135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34</v>
      </c>
      <c r="B27" s="18" t="s">
        <v>55</v>
      </c>
      <c r="C27" s="19">
        <v>6.0000000000000001E-3</v>
      </c>
      <c r="D27" s="55" t="s">
        <v>136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56</v>
      </c>
      <c r="B28" s="18" t="s">
        <v>57</v>
      </c>
      <c r="C28" s="19">
        <v>2E-3</v>
      </c>
      <c r="D28" s="55" t="s">
        <v>137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56" t="s">
        <v>58</v>
      </c>
      <c r="B29" s="57" t="s">
        <v>59</v>
      </c>
      <c r="C29" s="59">
        <v>0.08</v>
      </c>
      <c r="D29" s="60" t="s">
        <v>138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59"/>
      <c r="B30" s="124"/>
      <c r="C30" s="124"/>
      <c r="D30" s="1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81" t="s">
        <v>61</v>
      </c>
      <c r="B31" s="161"/>
      <c r="C31" s="161"/>
      <c r="D31" s="16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51" t="s">
        <v>62</v>
      </c>
      <c r="B32" s="61" t="s">
        <v>63</v>
      </c>
      <c r="C32" s="52" t="s">
        <v>23</v>
      </c>
      <c r="D32" s="53" t="s">
        <v>124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2" t="s">
        <v>24</v>
      </c>
      <c r="B33" s="26" t="s">
        <v>64</v>
      </c>
      <c r="C33" s="62">
        <v>0</v>
      </c>
      <c r="D33" s="63" t="s">
        <v>139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2" t="s">
        <v>26</v>
      </c>
      <c r="B34" s="26" t="s">
        <v>140</v>
      </c>
      <c r="C34" s="62">
        <v>409.46</v>
      </c>
      <c r="D34" s="63" t="s">
        <v>141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2" t="s">
        <v>28</v>
      </c>
      <c r="B35" s="26" t="s">
        <v>142</v>
      </c>
      <c r="C35" s="62">
        <v>89.69</v>
      </c>
      <c r="D35" s="63" t="s">
        <v>143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2" t="s">
        <v>30</v>
      </c>
      <c r="B36" s="26" t="s">
        <v>144</v>
      </c>
      <c r="C36" s="62">
        <v>34.72</v>
      </c>
      <c r="D36" s="63" t="s">
        <v>145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32</v>
      </c>
      <c r="B37" s="26" t="s">
        <v>146</v>
      </c>
      <c r="C37" s="64">
        <v>0.05</v>
      </c>
      <c r="D37" s="63" t="s">
        <v>147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56" t="s">
        <v>30</v>
      </c>
      <c r="B38" s="65" t="s">
        <v>35</v>
      </c>
      <c r="C38" s="66">
        <v>0</v>
      </c>
      <c r="D38" s="67" t="s">
        <v>148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59"/>
      <c r="B39" s="124"/>
      <c r="C39" s="124"/>
      <c r="D39" s="12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58" t="s">
        <v>72</v>
      </c>
      <c r="B40" s="150"/>
      <c r="C40" s="150"/>
      <c r="D40" s="15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0">
        <v>3</v>
      </c>
      <c r="B41" s="17" t="s">
        <v>73</v>
      </c>
      <c r="C41" s="17" t="s">
        <v>127</v>
      </c>
      <c r="D41" s="11" t="s">
        <v>124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24</v>
      </c>
      <c r="B42" s="36" t="s">
        <v>74</v>
      </c>
      <c r="C42" s="19">
        <f>(30/30/12*0.055)</f>
        <v>4.5833333333333334E-3</v>
      </c>
      <c r="D42" s="55" t="s">
        <v>149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2" t="s">
        <v>26</v>
      </c>
      <c r="B43" s="36" t="s">
        <v>75</v>
      </c>
      <c r="C43" s="19">
        <f>C29*C42</f>
        <v>3.6666666666666667E-4</v>
      </c>
      <c r="D43" s="55" t="s">
        <v>150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8.25" customHeight="1" x14ac:dyDescent="0.25">
      <c r="A44" s="12" t="s">
        <v>28</v>
      </c>
      <c r="B44" s="36" t="s">
        <v>76</v>
      </c>
      <c r="C44" s="19">
        <v>0.02</v>
      </c>
      <c r="D44" s="68" t="s">
        <v>151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2" t="s">
        <v>30</v>
      </c>
      <c r="B45" s="36" t="s">
        <v>77</v>
      </c>
      <c r="C45" s="19">
        <f>7/30/12</f>
        <v>1.9444444444444445E-2</v>
      </c>
      <c r="D45" s="68" t="s">
        <v>152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2" t="s">
        <v>32</v>
      </c>
      <c r="B46" s="36" t="s">
        <v>78</v>
      </c>
      <c r="C46" s="19">
        <v>7.1000000000000004E-3</v>
      </c>
      <c r="D46" s="55" t="s">
        <v>153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71.25" customHeight="1" x14ac:dyDescent="0.25">
      <c r="A47" s="56" t="s">
        <v>34</v>
      </c>
      <c r="B47" s="69" t="s">
        <v>79</v>
      </c>
      <c r="C47" s="59">
        <v>0.02</v>
      </c>
      <c r="D47" s="70" t="s">
        <v>151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59"/>
      <c r="B48" s="124"/>
      <c r="C48" s="124"/>
      <c r="D48" s="12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60" t="s">
        <v>80</v>
      </c>
      <c r="B49" s="161"/>
      <c r="C49" s="161"/>
      <c r="D49" s="16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63" t="s">
        <v>81</v>
      </c>
      <c r="B50" s="150"/>
      <c r="C50" s="150"/>
      <c r="D50" s="151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0" t="s">
        <v>82</v>
      </c>
      <c r="B51" s="17" t="s">
        <v>83</v>
      </c>
      <c r="C51" s="17" t="s">
        <v>127</v>
      </c>
      <c r="D51" s="11" t="s">
        <v>124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2" t="s">
        <v>24</v>
      </c>
      <c r="B52" s="18" t="s">
        <v>84</v>
      </c>
      <c r="C52" s="19">
        <v>0</v>
      </c>
      <c r="D52" s="55" t="s">
        <v>154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2" t="s">
        <v>26</v>
      </c>
      <c r="B53" s="18" t="s">
        <v>85</v>
      </c>
      <c r="C53" s="19">
        <f>5/30/12</f>
        <v>1.3888888888888888E-2</v>
      </c>
      <c r="D53" s="55" t="s">
        <v>155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28</v>
      </c>
      <c r="B54" s="18" t="s">
        <v>86</v>
      </c>
      <c r="C54" s="19">
        <f>((5/30)/12)*0.015</f>
        <v>2.0833333333333332E-4</v>
      </c>
      <c r="D54" s="55" t="s">
        <v>156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02" customHeight="1" x14ac:dyDescent="0.25">
      <c r="A55" s="12" t="s">
        <v>30</v>
      </c>
      <c r="B55" s="18" t="s">
        <v>87</v>
      </c>
      <c r="C55" s="19">
        <f>((15/30)/12)*0.0078</f>
        <v>3.2499999999999999E-4</v>
      </c>
      <c r="D55" s="122" t="s">
        <v>157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32</v>
      </c>
      <c r="B56" s="18" t="s">
        <v>88</v>
      </c>
      <c r="C56" s="19">
        <v>2.8E-3</v>
      </c>
      <c r="D56" s="55" t="s">
        <v>158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34</v>
      </c>
      <c r="B57" s="18" t="s">
        <v>89</v>
      </c>
      <c r="C57" s="19">
        <v>1.14E-2</v>
      </c>
      <c r="D57" s="55" t="s">
        <v>159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56" t="s">
        <v>56</v>
      </c>
      <c r="B58" s="57" t="s">
        <v>35</v>
      </c>
      <c r="C58" s="71" t="s">
        <v>148</v>
      </c>
      <c r="D58" s="60" t="s">
        <v>148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59"/>
      <c r="B59" s="124"/>
      <c r="C59" s="124"/>
      <c r="D59" s="12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58" t="s">
        <v>97</v>
      </c>
      <c r="B60" s="150"/>
      <c r="C60" s="150"/>
      <c r="D60" s="151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0">
        <v>5</v>
      </c>
      <c r="B61" s="42" t="s">
        <v>98</v>
      </c>
      <c r="C61" s="11" t="s">
        <v>23</v>
      </c>
      <c r="D61" s="11" t="s">
        <v>124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2" t="s">
        <v>24</v>
      </c>
      <c r="B62" s="18" t="s">
        <v>99</v>
      </c>
      <c r="C62" s="23">
        <v>58.15</v>
      </c>
      <c r="D62" s="63" t="s">
        <v>160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2" t="s">
        <v>26</v>
      </c>
      <c r="B63" s="18" t="s">
        <v>100</v>
      </c>
      <c r="C63" s="41">
        <v>0</v>
      </c>
      <c r="D63" s="63" t="s">
        <v>148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2" t="s">
        <v>28</v>
      </c>
      <c r="B64" s="18" t="s">
        <v>101</v>
      </c>
      <c r="C64" s="41">
        <v>0</v>
      </c>
      <c r="D64" s="63" t="s">
        <v>148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56" t="s">
        <v>30</v>
      </c>
      <c r="B65" s="57" t="s">
        <v>102</v>
      </c>
      <c r="C65" s="72">
        <v>0</v>
      </c>
      <c r="D65" s="67" t="s">
        <v>148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59"/>
      <c r="B66" s="124"/>
      <c r="C66" s="124"/>
      <c r="D66" s="12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58" t="s">
        <v>103</v>
      </c>
      <c r="B67" s="150"/>
      <c r="C67" s="150"/>
      <c r="D67" s="15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0">
        <v>6</v>
      </c>
      <c r="B68" s="42" t="s">
        <v>104</v>
      </c>
      <c r="C68" s="17" t="s">
        <v>127</v>
      </c>
      <c r="D68" s="11" t="s">
        <v>124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24</v>
      </c>
      <c r="B69" s="18" t="s">
        <v>105</v>
      </c>
      <c r="C69" s="27">
        <v>0.03</v>
      </c>
      <c r="D69" s="55" t="s">
        <v>161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26</v>
      </c>
      <c r="B70" s="18" t="s">
        <v>106</v>
      </c>
      <c r="C70" s="27">
        <v>6.7900000000000002E-2</v>
      </c>
      <c r="D70" s="55" t="s">
        <v>161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56" t="s">
        <v>28</v>
      </c>
      <c r="B71" s="57" t="s">
        <v>107</v>
      </c>
      <c r="C71" s="73">
        <v>6.6500000000000004E-2</v>
      </c>
      <c r="D71" s="60" t="s">
        <v>162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2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9"/>
      <c r="B73" s="9"/>
      <c r="C73" s="9"/>
      <c r="D73" s="2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5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2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2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2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2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2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2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2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2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2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2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2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2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2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2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2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2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2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2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2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2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2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2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2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2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2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2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2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2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2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2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2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2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2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2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2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2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2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2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2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2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2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2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2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2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2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2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2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0">
    <mergeCell ref="A1:D1"/>
    <mergeCell ref="A2:D2"/>
    <mergeCell ref="A3:D3"/>
    <mergeCell ref="A4:D4"/>
    <mergeCell ref="A12:D12"/>
    <mergeCell ref="A13:D13"/>
    <mergeCell ref="A14:D14"/>
    <mergeCell ref="A49:D49"/>
    <mergeCell ref="A50:D50"/>
    <mergeCell ref="A59:D59"/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x14ac:dyDescent="0.25">
      <c r="A3" s="185" t="s">
        <v>163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x14ac:dyDescent="0.25">
      <c r="A4" s="185" t="s">
        <v>164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63.75" x14ac:dyDescent="0.25">
      <c r="A6" s="75" t="s">
        <v>165</v>
      </c>
      <c r="B6" s="186" t="s">
        <v>166</v>
      </c>
      <c r="C6" s="187"/>
      <c r="D6" s="187"/>
      <c r="E6" s="188"/>
      <c r="F6" s="76" t="s">
        <v>167</v>
      </c>
      <c r="G6" s="76" t="s">
        <v>168</v>
      </c>
      <c r="H6" s="76" t="s">
        <v>169</v>
      </c>
      <c r="I6" s="76" t="s">
        <v>170</v>
      </c>
      <c r="J6" s="76" t="s">
        <v>171</v>
      </c>
      <c r="K6" s="77" t="s">
        <v>172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x14ac:dyDescent="0.25">
      <c r="A7" s="78" t="s">
        <v>173</v>
      </c>
      <c r="B7" s="183" t="s">
        <v>174</v>
      </c>
      <c r="C7" s="156"/>
      <c r="D7" s="156"/>
      <c r="E7" s="153"/>
      <c r="F7" s="79" t="s">
        <v>175</v>
      </c>
      <c r="G7" s="80">
        <v>2</v>
      </c>
      <c r="H7" s="81">
        <v>98.48</v>
      </c>
      <c r="I7" s="81">
        <f t="shared" ref="I7:I12" si="0">G7*H7</f>
        <v>196.96</v>
      </c>
      <c r="J7" s="80">
        <v>12</v>
      </c>
      <c r="K7" s="82">
        <f t="shared" ref="K7:K12" si="1">I7/J7</f>
        <v>16.413333333333334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x14ac:dyDescent="0.25">
      <c r="A8" s="78" t="s">
        <v>176</v>
      </c>
      <c r="B8" s="183" t="s">
        <v>177</v>
      </c>
      <c r="C8" s="156"/>
      <c r="D8" s="156"/>
      <c r="E8" s="153"/>
      <c r="F8" s="79" t="s">
        <v>178</v>
      </c>
      <c r="G8" s="80">
        <v>2</v>
      </c>
      <c r="H8" s="81">
        <v>59.86</v>
      </c>
      <c r="I8" s="81">
        <f t="shared" si="0"/>
        <v>119.72</v>
      </c>
      <c r="J8" s="80">
        <v>12</v>
      </c>
      <c r="K8" s="82">
        <f t="shared" si="1"/>
        <v>9.9766666666666666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x14ac:dyDescent="0.25">
      <c r="A9" s="78" t="s">
        <v>179</v>
      </c>
      <c r="B9" s="183" t="s">
        <v>180</v>
      </c>
      <c r="C9" s="156"/>
      <c r="D9" s="156"/>
      <c r="E9" s="153"/>
      <c r="F9" s="79" t="s">
        <v>175</v>
      </c>
      <c r="G9" s="80">
        <v>1</v>
      </c>
      <c r="H9" s="81">
        <v>55.2</v>
      </c>
      <c r="I9" s="81">
        <f t="shared" si="0"/>
        <v>55.2</v>
      </c>
      <c r="J9" s="80">
        <v>12</v>
      </c>
      <c r="K9" s="82">
        <f t="shared" si="1"/>
        <v>4.6000000000000005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x14ac:dyDescent="0.25">
      <c r="A10" s="78" t="s">
        <v>181</v>
      </c>
      <c r="B10" s="183" t="s">
        <v>182</v>
      </c>
      <c r="C10" s="156"/>
      <c r="D10" s="156"/>
      <c r="E10" s="153"/>
      <c r="F10" s="79" t="s">
        <v>183</v>
      </c>
      <c r="G10" s="80">
        <v>2</v>
      </c>
      <c r="H10" s="81">
        <v>126.26</v>
      </c>
      <c r="I10" s="81">
        <f t="shared" si="0"/>
        <v>252.52</v>
      </c>
      <c r="J10" s="80">
        <v>12</v>
      </c>
      <c r="K10" s="82">
        <f t="shared" si="1"/>
        <v>21.043333333333333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x14ac:dyDescent="0.25">
      <c r="A11" s="78" t="s">
        <v>184</v>
      </c>
      <c r="B11" s="183" t="s">
        <v>185</v>
      </c>
      <c r="C11" s="156"/>
      <c r="D11" s="156"/>
      <c r="E11" s="153"/>
      <c r="F11" s="79" t="s">
        <v>183</v>
      </c>
      <c r="G11" s="80">
        <v>4</v>
      </c>
      <c r="H11" s="81">
        <v>13.11</v>
      </c>
      <c r="I11" s="81">
        <f t="shared" si="0"/>
        <v>52.44</v>
      </c>
      <c r="J11" s="80">
        <v>12</v>
      </c>
      <c r="K11" s="82">
        <f t="shared" si="1"/>
        <v>4.37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23.25" customHeight="1" x14ac:dyDescent="0.25">
      <c r="A12" s="78" t="s">
        <v>186</v>
      </c>
      <c r="B12" s="183" t="s">
        <v>187</v>
      </c>
      <c r="C12" s="156"/>
      <c r="D12" s="156"/>
      <c r="E12" s="153"/>
      <c r="F12" s="79" t="s">
        <v>175</v>
      </c>
      <c r="G12" s="80">
        <v>1</v>
      </c>
      <c r="H12" s="81">
        <v>20.99</v>
      </c>
      <c r="I12" s="81">
        <f t="shared" si="0"/>
        <v>20.99</v>
      </c>
      <c r="J12" s="80">
        <v>12</v>
      </c>
      <c r="K12" s="82">
        <f t="shared" si="1"/>
        <v>1.7491666666666665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x14ac:dyDescent="0.25">
      <c r="A13" s="184" t="s">
        <v>188</v>
      </c>
      <c r="B13" s="167"/>
      <c r="C13" s="167"/>
      <c r="D13" s="167"/>
      <c r="E13" s="167"/>
      <c r="F13" s="167"/>
      <c r="G13" s="167"/>
      <c r="H13" s="167"/>
      <c r="I13" s="167"/>
      <c r="J13" s="168"/>
      <c r="K13" s="83">
        <f>SUM(K7:K12)</f>
        <v>58.152499999999996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.75" customHeight="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.7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15.75" customHeight="1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15.75" customHeight="1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2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25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25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25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25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2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25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25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2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25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2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25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25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25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25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25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25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2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2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2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2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2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25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25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2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2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2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25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25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25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25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25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25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25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2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2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2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2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2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2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2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2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2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2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2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2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2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2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2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2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2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2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2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25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25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25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25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25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25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25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25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25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25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25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25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25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25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25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25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2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25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25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25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2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2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2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2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2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2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5.75" customHeight="1" x14ac:dyDescent="0.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5.75" customHeight="1" x14ac:dyDescent="0.25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5.75" customHeight="1" x14ac:dyDescent="0.25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5.75" customHeight="1" x14ac:dyDescent="0.25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5.75" customHeight="1" x14ac:dyDescent="0.25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5.75" customHeight="1" x14ac:dyDescent="0.25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5.75" customHeight="1" x14ac:dyDescent="0.25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5.75" customHeight="1" x14ac:dyDescent="0.25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5.75" customHeight="1" x14ac:dyDescent="0.25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5.75" customHeight="1" x14ac:dyDescent="0.25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5.75" customHeight="1" x14ac:dyDescent="0.2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5.75" customHeight="1" x14ac:dyDescent="0.25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5.75" customHeight="1" x14ac:dyDescent="0.25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5.75" customHeight="1" x14ac:dyDescent="0.25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5.75" customHeight="1" x14ac:dyDescent="0.25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5.75" customHeight="1" x14ac:dyDescent="0.25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5.75" customHeight="1" x14ac:dyDescent="0.25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5.75" customHeight="1" x14ac:dyDescent="0.25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5.75" customHeight="1" x14ac:dyDescent="0.25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5.75" customHeight="1" x14ac:dyDescent="0.25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5.75" customHeight="1" x14ac:dyDescent="0.25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5.75" customHeight="1" x14ac:dyDescent="0.25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5.75" customHeight="1" x14ac:dyDescent="0.25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5.75" customHeight="1" x14ac:dyDescent="0.25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5.75" customHeight="1" x14ac:dyDescent="0.25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5.75" customHeight="1" x14ac:dyDescent="0.25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5.75" customHeight="1" x14ac:dyDescent="0.25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5.75" customHeight="1" x14ac:dyDescent="0.25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5.75" customHeight="1" x14ac:dyDescent="0.25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5.75" customHeight="1" x14ac:dyDescent="0.25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5.75" customHeight="1" x14ac:dyDescent="0.25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5.75" customHeight="1" x14ac:dyDescent="0.25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5.75" customHeight="1" x14ac:dyDescent="0.25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5.75" customHeight="1" x14ac:dyDescent="0.25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5.75" customHeight="1" x14ac:dyDescent="0.25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5.75" customHeight="1" x14ac:dyDescent="0.25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5.75" customHeight="1" x14ac:dyDescent="0.25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5.75" customHeight="1" x14ac:dyDescent="0.25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5.75" customHeight="1" x14ac:dyDescent="0.25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5.75" customHeight="1" x14ac:dyDescent="0.25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5.75" customHeight="1" x14ac:dyDescent="0.25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5.75" customHeight="1" x14ac:dyDescent="0.25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5.75" customHeight="1" x14ac:dyDescent="0.25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5.75" customHeight="1" x14ac:dyDescent="0.25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5.75" customHeight="1" x14ac:dyDescent="0.25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5.75" customHeight="1" x14ac:dyDescent="0.25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5.75" customHeight="1" x14ac:dyDescent="0.25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5.75" customHeight="1" x14ac:dyDescent="0.25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5.75" customHeight="1" x14ac:dyDescent="0.25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5.75" customHeight="1" x14ac:dyDescent="0.25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5.75" customHeight="1" x14ac:dyDescent="0.25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5.75" customHeight="1" x14ac:dyDescent="0.25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5.75" customHeight="1" x14ac:dyDescent="0.25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5.75" customHeight="1" x14ac:dyDescent="0.25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5.75" customHeight="1" x14ac:dyDescent="0.25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5.75" customHeight="1" x14ac:dyDescent="0.25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5.75" customHeight="1" x14ac:dyDescent="0.25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5.75" customHeight="1" x14ac:dyDescent="0.25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5.75" customHeight="1" x14ac:dyDescent="0.25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5.75" customHeight="1" x14ac:dyDescent="0.25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5.75" customHeight="1" x14ac:dyDescent="0.25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5.75" customHeight="1" x14ac:dyDescent="0.25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5.75" customHeight="1" x14ac:dyDescent="0.25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5.75" customHeight="1" x14ac:dyDescent="0.25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5.75" customHeight="1" x14ac:dyDescent="0.25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5.75" customHeight="1" x14ac:dyDescent="0.25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5.75" customHeight="1" x14ac:dyDescent="0.25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5.75" customHeight="1" x14ac:dyDescent="0.25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5.75" customHeight="1" x14ac:dyDescent="0.25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5.75" customHeight="1" x14ac:dyDescent="0.25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5.75" customHeight="1" x14ac:dyDescent="0.2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5.75" customHeight="1" x14ac:dyDescent="0.25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5.75" customHeight="1" x14ac:dyDescent="0.25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5.75" customHeight="1" x14ac:dyDescent="0.25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5.75" customHeight="1" x14ac:dyDescent="0.25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5.75" customHeight="1" x14ac:dyDescent="0.25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5.75" customHeight="1" x14ac:dyDescent="0.25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5.75" customHeight="1" x14ac:dyDescent="0.25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5.75" customHeight="1" x14ac:dyDescent="0.25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5.75" customHeight="1" x14ac:dyDescent="0.25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5.75" customHeight="1" x14ac:dyDescent="0.25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5.75" customHeight="1" x14ac:dyDescent="0.25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5.75" customHeight="1" x14ac:dyDescent="0.25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5.75" customHeight="1" x14ac:dyDescent="0.25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5.75" customHeight="1" x14ac:dyDescent="0.25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5.75" customHeight="1" x14ac:dyDescent="0.25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5.75" customHeight="1" x14ac:dyDescent="0.25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5.75" customHeight="1" x14ac:dyDescent="0.25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5.75" customHeight="1" x14ac:dyDescent="0.25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5.75" customHeight="1" x14ac:dyDescent="0.25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5.75" customHeight="1" x14ac:dyDescent="0.25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5.75" customHeight="1" x14ac:dyDescent="0.25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5.75" customHeight="1" x14ac:dyDescent="0.25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5.75" customHeight="1" x14ac:dyDescent="0.25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5.75" customHeight="1" x14ac:dyDescent="0.25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5.75" customHeight="1" x14ac:dyDescent="0.25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5.75" customHeight="1" x14ac:dyDescent="0.25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5.75" customHeight="1" x14ac:dyDescent="0.25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5.75" customHeight="1" x14ac:dyDescent="0.25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5.75" customHeight="1" x14ac:dyDescent="0.25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5.75" customHeight="1" x14ac:dyDescent="0.25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5.75" customHeight="1" x14ac:dyDescent="0.25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5.75" customHeight="1" x14ac:dyDescent="0.25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5.75" customHeight="1" x14ac:dyDescent="0.25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5.75" customHeight="1" x14ac:dyDescent="0.25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5.75" customHeight="1" x14ac:dyDescent="0.25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5.75" customHeight="1" x14ac:dyDescent="0.25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5.75" customHeight="1" x14ac:dyDescent="0.25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5.75" customHeight="1" x14ac:dyDescent="0.25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5.75" customHeigh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5.75" customHeigh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5.75" customHeigh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5.75" customHeight="1" x14ac:dyDescent="0.25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5.75" customHeight="1" x14ac:dyDescent="0.25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5.75" customHeight="1" x14ac:dyDescent="0.25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5.75" customHeight="1" x14ac:dyDescent="0.25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5.75" customHeight="1" x14ac:dyDescent="0.25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5.75" customHeight="1" x14ac:dyDescent="0.25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5.75" customHeight="1" x14ac:dyDescent="0.25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5.75" customHeight="1" x14ac:dyDescent="0.25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5.75" customHeight="1" x14ac:dyDescent="0.25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5.75" customHeight="1" x14ac:dyDescent="0.25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5.75" customHeight="1" x14ac:dyDescent="0.25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5.75" customHeight="1" x14ac:dyDescent="0.25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5.75" customHeight="1" x14ac:dyDescent="0.25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5.75" customHeight="1" x14ac:dyDescent="0.25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5.75" customHeight="1" x14ac:dyDescent="0.25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5.75" customHeight="1" x14ac:dyDescent="0.25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5.75" customHeight="1" x14ac:dyDescent="0.25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5.75" customHeight="1" x14ac:dyDescent="0.25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5.75" customHeight="1" x14ac:dyDescent="0.25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5.75" customHeight="1" x14ac:dyDescent="0.25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5.75" customHeight="1" x14ac:dyDescent="0.25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5.75" customHeight="1" x14ac:dyDescent="0.25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5.75" customHeight="1" x14ac:dyDescent="0.25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5.75" customHeight="1" x14ac:dyDescent="0.25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5.75" customHeight="1" x14ac:dyDescent="0.25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5.75" customHeight="1" x14ac:dyDescent="0.25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5.75" customHeight="1" x14ac:dyDescent="0.25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5.75" customHeight="1" x14ac:dyDescent="0.25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5.75" customHeight="1" x14ac:dyDescent="0.25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5.75" customHeight="1" x14ac:dyDescent="0.25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5.75" customHeigh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5.75" customHeigh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5.75" customHeigh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5.75" customHeigh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5.75" customHeigh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5.75" customHeigh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5.75" customHeigh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5.75" customHeight="1" x14ac:dyDescent="0.25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5.75" customHeight="1" x14ac:dyDescent="0.25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5.75" customHeight="1" x14ac:dyDescent="0.25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5.75" customHeight="1" x14ac:dyDescent="0.25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5.75" customHeight="1" x14ac:dyDescent="0.25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5.75" customHeight="1" x14ac:dyDescent="0.25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5.75" customHeight="1" x14ac:dyDescent="0.25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5.75" customHeight="1" x14ac:dyDescent="0.25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5.75" customHeight="1" x14ac:dyDescent="0.25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5.75" customHeight="1" x14ac:dyDescent="0.25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5.75" customHeight="1" x14ac:dyDescent="0.25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5.75" customHeight="1" x14ac:dyDescent="0.25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5.75" customHeight="1" x14ac:dyDescent="0.25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5.75" customHeight="1" x14ac:dyDescent="0.25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5.75" customHeight="1" x14ac:dyDescent="0.25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5.75" customHeight="1" x14ac:dyDescent="0.25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5.75" customHeight="1" x14ac:dyDescent="0.25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5.75" customHeight="1" x14ac:dyDescent="0.25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5.75" customHeight="1" x14ac:dyDescent="0.25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5.75" customHeight="1" x14ac:dyDescent="0.25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5.75" customHeight="1" x14ac:dyDescent="0.25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5.75" customHeight="1" x14ac:dyDescent="0.25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5.75" customHeight="1" x14ac:dyDescent="0.25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5.75" customHeight="1" x14ac:dyDescent="0.25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5.75" customHeight="1" x14ac:dyDescent="0.25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5.75" customHeight="1" x14ac:dyDescent="0.25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5.75" customHeight="1" x14ac:dyDescent="0.25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5.75" customHeight="1" x14ac:dyDescent="0.25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5.75" customHeight="1" x14ac:dyDescent="0.25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5.75" customHeight="1" x14ac:dyDescent="0.25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5.75" customHeight="1" x14ac:dyDescent="0.25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5.75" customHeight="1" x14ac:dyDescent="0.25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5.75" customHeight="1" x14ac:dyDescent="0.25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5.75" customHeight="1" x14ac:dyDescent="0.25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5.75" customHeight="1" x14ac:dyDescent="0.25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5.75" customHeight="1" x14ac:dyDescent="0.25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5.75" customHeight="1" x14ac:dyDescent="0.25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5.75" customHeight="1" x14ac:dyDescent="0.25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5.75" customHeight="1" x14ac:dyDescent="0.25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5.75" customHeight="1" x14ac:dyDescent="0.25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5.75" customHeight="1" x14ac:dyDescent="0.25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5.75" customHeight="1" x14ac:dyDescent="0.25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5.75" customHeight="1" x14ac:dyDescent="0.25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5.75" customHeight="1" x14ac:dyDescent="0.25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5.75" customHeight="1" x14ac:dyDescent="0.25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5.75" customHeight="1" x14ac:dyDescent="0.25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5.75" customHeight="1" x14ac:dyDescent="0.25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5.75" customHeight="1" x14ac:dyDescent="0.25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5.75" customHeight="1" x14ac:dyDescent="0.25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5.75" customHeight="1" x14ac:dyDescent="0.25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5.75" customHeight="1" x14ac:dyDescent="0.25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5.75" customHeight="1" x14ac:dyDescent="0.25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5.75" customHeight="1" x14ac:dyDescent="0.25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5.75" customHeight="1" x14ac:dyDescent="0.25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5.75" customHeight="1" x14ac:dyDescent="0.25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5.75" customHeight="1" x14ac:dyDescent="0.25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5.75" customHeight="1" x14ac:dyDescent="0.25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5.75" customHeight="1" x14ac:dyDescent="0.25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5.75" customHeight="1" x14ac:dyDescent="0.25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5.75" customHeight="1" x14ac:dyDescent="0.25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5.75" customHeight="1" x14ac:dyDescent="0.25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5.75" customHeight="1" x14ac:dyDescent="0.25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5.75" customHeight="1" x14ac:dyDescent="0.25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5.75" customHeight="1" x14ac:dyDescent="0.25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5.75" customHeight="1" x14ac:dyDescent="0.25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5.75" customHeight="1" x14ac:dyDescent="0.25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5.75" customHeight="1" x14ac:dyDescent="0.25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5.75" customHeight="1" x14ac:dyDescent="0.25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5.75" customHeight="1" x14ac:dyDescent="0.25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5.75" customHeight="1" x14ac:dyDescent="0.25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5.75" customHeight="1" x14ac:dyDescent="0.25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5.75" customHeight="1" x14ac:dyDescent="0.25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5.75" customHeight="1" x14ac:dyDescent="0.25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5.75" customHeight="1" x14ac:dyDescent="0.25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5.75" customHeight="1" x14ac:dyDescent="0.25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5.75" customHeight="1" x14ac:dyDescent="0.25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5.75" customHeight="1" x14ac:dyDescent="0.25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5.75" customHeight="1" x14ac:dyDescent="0.25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5.75" customHeight="1" x14ac:dyDescent="0.25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5.75" customHeight="1" x14ac:dyDescent="0.25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5.75" customHeight="1" x14ac:dyDescent="0.25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5.75" customHeight="1" x14ac:dyDescent="0.2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5.75" customHeight="1" x14ac:dyDescent="0.25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5.75" customHeight="1" x14ac:dyDescent="0.25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5.75" customHeight="1" x14ac:dyDescent="0.25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5.75" customHeight="1" x14ac:dyDescent="0.25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5.75" customHeight="1" x14ac:dyDescent="0.25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5.75" customHeight="1" x14ac:dyDescent="0.25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5.75" customHeight="1" x14ac:dyDescent="0.25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5.75" customHeight="1" x14ac:dyDescent="0.25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5.75" customHeight="1" x14ac:dyDescent="0.25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5.75" customHeight="1" x14ac:dyDescent="0.25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5.75" customHeight="1" x14ac:dyDescent="0.25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5.75" customHeight="1" x14ac:dyDescent="0.25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5.75" customHeight="1" x14ac:dyDescent="0.25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5.75" customHeight="1" x14ac:dyDescent="0.25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5.75" customHeight="1" x14ac:dyDescent="0.25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5.75" customHeight="1" x14ac:dyDescent="0.25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5.75" customHeight="1" x14ac:dyDescent="0.25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5.75" customHeight="1" x14ac:dyDescent="0.25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5.75" customHeight="1" x14ac:dyDescent="0.25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5.75" customHeight="1" x14ac:dyDescent="0.25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5.75" customHeight="1" x14ac:dyDescent="0.25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5.75" customHeight="1" x14ac:dyDescent="0.25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5.75" customHeight="1" x14ac:dyDescent="0.25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5.75" customHeight="1" x14ac:dyDescent="0.25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5.75" customHeight="1" x14ac:dyDescent="0.25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5.75" customHeight="1" x14ac:dyDescent="0.25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5.75" customHeight="1" x14ac:dyDescent="0.25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5.75" customHeight="1" x14ac:dyDescent="0.25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5.75" customHeight="1" x14ac:dyDescent="0.25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5.75" customHeight="1" x14ac:dyDescent="0.25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5.75" customHeight="1" x14ac:dyDescent="0.25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5.75" customHeight="1" x14ac:dyDescent="0.25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5.75" customHeight="1" x14ac:dyDescent="0.25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5.75" customHeight="1" x14ac:dyDescent="0.25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5.75" customHeight="1" x14ac:dyDescent="0.25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5.75" customHeight="1" x14ac:dyDescent="0.25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5.75" customHeight="1" x14ac:dyDescent="0.25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5.75" customHeight="1" x14ac:dyDescent="0.25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5.75" customHeight="1" x14ac:dyDescent="0.25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5.75" customHeight="1" x14ac:dyDescent="0.2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5.75" customHeight="1" x14ac:dyDescent="0.25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5.75" customHeight="1" x14ac:dyDescent="0.25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5.75" customHeight="1" x14ac:dyDescent="0.25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5.75" customHeight="1" x14ac:dyDescent="0.25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5.75" customHeight="1" x14ac:dyDescent="0.25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5.75" customHeight="1" x14ac:dyDescent="0.25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5.75" customHeight="1" x14ac:dyDescent="0.25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5.75" customHeight="1" x14ac:dyDescent="0.25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5.75" customHeight="1" x14ac:dyDescent="0.25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5.75" customHeight="1" x14ac:dyDescent="0.2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5.75" customHeight="1" x14ac:dyDescent="0.25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5.75" customHeight="1" x14ac:dyDescent="0.25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5.75" customHeight="1" x14ac:dyDescent="0.25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5.75" customHeight="1" x14ac:dyDescent="0.25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5.75" customHeight="1" x14ac:dyDescent="0.25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5.75" customHeight="1" x14ac:dyDescent="0.25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5.75" customHeight="1" x14ac:dyDescent="0.25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5.75" customHeight="1" x14ac:dyDescent="0.25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5.75" customHeight="1" x14ac:dyDescent="0.25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5.75" customHeight="1" x14ac:dyDescent="0.2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5.75" customHeight="1" x14ac:dyDescent="0.25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5.75" customHeight="1" x14ac:dyDescent="0.25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5.75" customHeight="1" x14ac:dyDescent="0.25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5.75" customHeight="1" x14ac:dyDescent="0.25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5.75" customHeight="1" x14ac:dyDescent="0.25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5.75" customHeight="1" x14ac:dyDescent="0.25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5.75" customHeight="1" x14ac:dyDescent="0.25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5.75" customHeight="1" x14ac:dyDescent="0.25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5.75" customHeight="1" x14ac:dyDescent="0.25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5.75" customHeight="1" x14ac:dyDescent="0.25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5.75" customHeight="1" x14ac:dyDescent="0.25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5.75" customHeight="1" x14ac:dyDescent="0.25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5.75" customHeight="1" x14ac:dyDescent="0.25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5.75" customHeight="1" x14ac:dyDescent="0.25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5.75" customHeight="1" x14ac:dyDescent="0.25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5.75" customHeight="1" x14ac:dyDescent="0.25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5.75" customHeight="1" x14ac:dyDescent="0.25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5.75" customHeight="1" x14ac:dyDescent="0.25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5.75" customHeight="1" x14ac:dyDescent="0.25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5.75" customHeight="1" x14ac:dyDescent="0.25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5.75" customHeight="1" x14ac:dyDescent="0.25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5.75" customHeight="1" x14ac:dyDescent="0.25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5.75" customHeight="1" x14ac:dyDescent="0.25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5.75" customHeight="1" x14ac:dyDescent="0.25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5.75" customHeight="1" x14ac:dyDescent="0.25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5.75" customHeight="1" x14ac:dyDescent="0.25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5.75" customHeight="1" x14ac:dyDescent="0.25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5.75" customHeight="1" x14ac:dyDescent="0.25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5.75" customHeight="1" x14ac:dyDescent="0.25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5.75" customHeight="1" x14ac:dyDescent="0.25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5.75" customHeight="1" x14ac:dyDescent="0.25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5.75" customHeight="1" x14ac:dyDescent="0.25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5.75" customHeight="1" x14ac:dyDescent="0.25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5.75" customHeight="1" x14ac:dyDescent="0.25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5.75" customHeight="1" x14ac:dyDescent="0.25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5.75" customHeight="1" x14ac:dyDescent="0.25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5.75" customHeight="1" x14ac:dyDescent="0.25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5.75" customHeight="1" x14ac:dyDescent="0.25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5.75" customHeight="1" x14ac:dyDescent="0.25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5.75" customHeight="1" x14ac:dyDescent="0.25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5.75" customHeight="1" x14ac:dyDescent="0.25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5.75" customHeight="1" x14ac:dyDescent="0.25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5.75" customHeight="1" x14ac:dyDescent="0.25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5.75" customHeight="1" x14ac:dyDescent="0.25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5.75" customHeight="1" x14ac:dyDescent="0.25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5.75" customHeight="1" x14ac:dyDescent="0.25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5.75" customHeight="1" x14ac:dyDescent="0.25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5.75" customHeight="1" x14ac:dyDescent="0.25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5.75" customHeight="1" x14ac:dyDescent="0.25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5.75" customHeight="1" x14ac:dyDescent="0.2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5.75" customHeight="1" x14ac:dyDescent="0.25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5.75" customHeight="1" x14ac:dyDescent="0.25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5.75" customHeight="1" x14ac:dyDescent="0.25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5.75" customHeight="1" x14ac:dyDescent="0.25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5.75" customHeight="1" x14ac:dyDescent="0.25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5.75" customHeight="1" x14ac:dyDescent="0.25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5.75" customHeight="1" x14ac:dyDescent="0.25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5.75" customHeight="1" x14ac:dyDescent="0.25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5.75" customHeight="1" x14ac:dyDescent="0.25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5.75" customHeight="1" x14ac:dyDescent="0.25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5.75" customHeight="1" x14ac:dyDescent="0.25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5.75" customHeight="1" x14ac:dyDescent="0.25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5.75" customHeight="1" x14ac:dyDescent="0.25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5.75" customHeight="1" x14ac:dyDescent="0.25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5.75" customHeight="1" x14ac:dyDescent="0.25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5.75" customHeight="1" x14ac:dyDescent="0.25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5.75" customHeight="1" x14ac:dyDescent="0.25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5.75" customHeight="1" x14ac:dyDescent="0.25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5.75" customHeight="1" x14ac:dyDescent="0.25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5.75" customHeight="1" x14ac:dyDescent="0.2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5.75" customHeight="1" x14ac:dyDescent="0.25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5.75" customHeight="1" x14ac:dyDescent="0.25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5.75" customHeight="1" x14ac:dyDescent="0.25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5.75" customHeight="1" x14ac:dyDescent="0.25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5.75" customHeight="1" x14ac:dyDescent="0.25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5.75" customHeight="1" x14ac:dyDescent="0.25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5.75" customHeight="1" x14ac:dyDescent="0.25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5.75" customHeight="1" x14ac:dyDescent="0.25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5.75" customHeight="1" x14ac:dyDescent="0.25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5.75" customHeight="1" x14ac:dyDescent="0.25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5.75" customHeight="1" x14ac:dyDescent="0.25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5.75" customHeight="1" x14ac:dyDescent="0.25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5.75" customHeight="1" x14ac:dyDescent="0.25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5.75" customHeight="1" x14ac:dyDescent="0.25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5.75" customHeight="1" x14ac:dyDescent="0.25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5.75" customHeight="1" x14ac:dyDescent="0.25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5.75" customHeight="1" x14ac:dyDescent="0.25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5.75" customHeight="1" x14ac:dyDescent="0.25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5.75" customHeight="1" x14ac:dyDescent="0.25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5.75" customHeight="1" x14ac:dyDescent="0.25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5.75" customHeight="1" x14ac:dyDescent="0.25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5.75" customHeight="1" x14ac:dyDescent="0.25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5.75" customHeight="1" x14ac:dyDescent="0.25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5.75" customHeight="1" x14ac:dyDescent="0.25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5.75" customHeight="1" x14ac:dyDescent="0.25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5.75" customHeight="1" x14ac:dyDescent="0.25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5.75" customHeight="1" x14ac:dyDescent="0.25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5.75" customHeight="1" x14ac:dyDescent="0.25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5.75" customHeight="1" x14ac:dyDescent="0.25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5.75" customHeight="1" x14ac:dyDescent="0.25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5.75" customHeight="1" x14ac:dyDescent="0.25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5.75" customHeight="1" x14ac:dyDescent="0.25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5.75" customHeight="1" x14ac:dyDescent="0.25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5.75" customHeight="1" x14ac:dyDescent="0.25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5.75" customHeight="1" x14ac:dyDescent="0.25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5.75" customHeight="1" x14ac:dyDescent="0.25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5.75" customHeight="1" x14ac:dyDescent="0.25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5.75" customHeight="1" x14ac:dyDescent="0.25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5.75" customHeight="1" x14ac:dyDescent="0.25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5.75" customHeight="1" x14ac:dyDescent="0.25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5.75" customHeight="1" x14ac:dyDescent="0.25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5.75" customHeight="1" x14ac:dyDescent="0.25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5.75" customHeight="1" x14ac:dyDescent="0.25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5.75" customHeight="1" x14ac:dyDescent="0.25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5.75" customHeight="1" x14ac:dyDescent="0.25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5.75" customHeight="1" x14ac:dyDescent="0.25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5.75" customHeight="1" x14ac:dyDescent="0.25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5.75" customHeight="1" x14ac:dyDescent="0.25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5.75" customHeight="1" x14ac:dyDescent="0.25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5.75" customHeight="1" x14ac:dyDescent="0.25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5.75" customHeight="1" x14ac:dyDescent="0.25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5.75" customHeight="1" x14ac:dyDescent="0.25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5.75" customHeight="1" x14ac:dyDescent="0.25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5.75" customHeight="1" x14ac:dyDescent="0.25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5.75" customHeight="1" x14ac:dyDescent="0.25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5.75" customHeight="1" x14ac:dyDescent="0.25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5.75" customHeight="1" x14ac:dyDescent="0.25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5.75" customHeight="1" x14ac:dyDescent="0.25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5.75" customHeight="1" x14ac:dyDescent="0.25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5.75" customHeight="1" x14ac:dyDescent="0.25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5.75" customHeight="1" x14ac:dyDescent="0.25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5.75" customHeight="1" x14ac:dyDescent="0.25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5.75" customHeight="1" x14ac:dyDescent="0.25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5.75" customHeight="1" x14ac:dyDescent="0.25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5.75" customHeight="1" x14ac:dyDescent="0.25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5.75" customHeight="1" x14ac:dyDescent="0.25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5.75" customHeight="1" x14ac:dyDescent="0.25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5.75" customHeight="1" x14ac:dyDescent="0.25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5.75" customHeight="1" x14ac:dyDescent="0.25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5.75" customHeight="1" x14ac:dyDescent="0.25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5.75" customHeight="1" x14ac:dyDescent="0.25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5.75" customHeight="1" x14ac:dyDescent="0.25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5.75" customHeight="1" x14ac:dyDescent="0.25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5.75" customHeight="1" x14ac:dyDescent="0.25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5.75" customHeight="1" x14ac:dyDescent="0.25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5.75" customHeight="1" x14ac:dyDescent="0.25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5.75" customHeight="1" x14ac:dyDescent="0.25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5.75" customHeight="1" x14ac:dyDescent="0.25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5.75" customHeight="1" x14ac:dyDescent="0.25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5.75" customHeight="1" x14ac:dyDescent="0.25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5.75" customHeight="1" x14ac:dyDescent="0.25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5.75" customHeight="1" x14ac:dyDescent="0.25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5.75" customHeight="1" x14ac:dyDescent="0.25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5.75" customHeight="1" x14ac:dyDescent="0.25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5.75" customHeight="1" x14ac:dyDescent="0.25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5.75" customHeight="1" x14ac:dyDescent="0.25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5.75" customHeight="1" x14ac:dyDescent="0.25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5.75" customHeight="1" x14ac:dyDescent="0.25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5.75" customHeight="1" x14ac:dyDescent="0.25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5.75" customHeight="1" x14ac:dyDescent="0.25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5.75" customHeight="1" x14ac:dyDescent="0.25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5.75" customHeight="1" x14ac:dyDescent="0.25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5.75" customHeight="1" x14ac:dyDescent="0.25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5.75" customHeight="1" x14ac:dyDescent="0.25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5.75" customHeight="1" x14ac:dyDescent="0.25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5.75" customHeight="1" x14ac:dyDescent="0.25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5.75" customHeight="1" x14ac:dyDescent="0.25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5.75" customHeight="1" x14ac:dyDescent="0.25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5.75" customHeight="1" x14ac:dyDescent="0.25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5.75" customHeight="1" x14ac:dyDescent="0.25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5.75" customHeight="1" x14ac:dyDescent="0.25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5.75" customHeight="1" x14ac:dyDescent="0.25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5.75" customHeight="1" x14ac:dyDescent="0.25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5.75" customHeight="1" x14ac:dyDescent="0.25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5.75" customHeight="1" x14ac:dyDescent="0.25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5.75" customHeight="1" x14ac:dyDescent="0.25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5.75" customHeight="1" x14ac:dyDescent="0.25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5.75" customHeight="1" x14ac:dyDescent="0.25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5.75" customHeight="1" x14ac:dyDescent="0.25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5.75" customHeight="1" x14ac:dyDescent="0.25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5.75" customHeight="1" x14ac:dyDescent="0.25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5.75" customHeight="1" x14ac:dyDescent="0.25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5.75" customHeight="1" x14ac:dyDescent="0.25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5.75" customHeight="1" x14ac:dyDescent="0.25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5.75" customHeight="1" x14ac:dyDescent="0.25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5.75" customHeight="1" x14ac:dyDescent="0.25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5.75" customHeight="1" x14ac:dyDescent="0.25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5.75" customHeight="1" x14ac:dyDescent="0.25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5.75" customHeight="1" x14ac:dyDescent="0.25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5.75" customHeight="1" x14ac:dyDescent="0.25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5.75" customHeight="1" x14ac:dyDescent="0.25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5.75" customHeight="1" x14ac:dyDescent="0.25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5.75" customHeight="1" x14ac:dyDescent="0.25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5.75" customHeight="1" x14ac:dyDescent="0.25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5.75" customHeight="1" x14ac:dyDescent="0.25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5.75" customHeight="1" x14ac:dyDescent="0.25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5.75" customHeight="1" x14ac:dyDescent="0.25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5.75" customHeight="1" x14ac:dyDescent="0.25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5.75" customHeight="1" x14ac:dyDescent="0.25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5.75" customHeight="1" x14ac:dyDescent="0.25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5.75" customHeight="1" x14ac:dyDescent="0.25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5.75" customHeight="1" x14ac:dyDescent="0.25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5.75" customHeight="1" x14ac:dyDescent="0.25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5.75" customHeight="1" x14ac:dyDescent="0.25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5.75" customHeight="1" x14ac:dyDescent="0.25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5.75" customHeight="1" x14ac:dyDescent="0.25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5.75" customHeight="1" x14ac:dyDescent="0.25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5.75" customHeight="1" x14ac:dyDescent="0.25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5.75" customHeight="1" x14ac:dyDescent="0.25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5.75" customHeight="1" x14ac:dyDescent="0.25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5.75" customHeight="1" x14ac:dyDescent="0.25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5.75" customHeight="1" x14ac:dyDescent="0.25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5.75" customHeight="1" x14ac:dyDescent="0.25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5.75" customHeight="1" x14ac:dyDescent="0.25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5.75" customHeight="1" x14ac:dyDescent="0.25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5.75" customHeight="1" x14ac:dyDescent="0.25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5.75" customHeight="1" x14ac:dyDescent="0.25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5.75" customHeight="1" x14ac:dyDescent="0.25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5.75" customHeight="1" x14ac:dyDescent="0.25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5.75" customHeight="1" x14ac:dyDescent="0.25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5.75" customHeight="1" x14ac:dyDescent="0.25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5.75" customHeight="1" x14ac:dyDescent="0.25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5.75" customHeight="1" x14ac:dyDescent="0.25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5.75" customHeight="1" x14ac:dyDescent="0.25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5.75" customHeight="1" x14ac:dyDescent="0.25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5.75" customHeight="1" x14ac:dyDescent="0.25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5.75" customHeight="1" x14ac:dyDescent="0.25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5.75" customHeight="1" x14ac:dyDescent="0.25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5.75" customHeight="1" x14ac:dyDescent="0.25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5.75" customHeight="1" x14ac:dyDescent="0.25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5.75" customHeight="1" x14ac:dyDescent="0.25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5.75" customHeight="1" x14ac:dyDescent="0.25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5.75" customHeight="1" x14ac:dyDescent="0.25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5.75" customHeight="1" x14ac:dyDescent="0.25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5.75" customHeight="1" x14ac:dyDescent="0.25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5.75" customHeight="1" x14ac:dyDescent="0.25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5.75" customHeight="1" x14ac:dyDescent="0.25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5.75" customHeight="1" x14ac:dyDescent="0.25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5.75" customHeight="1" x14ac:dyDescent="0.25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5.75" customHeight="1" x14ac:dyDescent="0.25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5.75" customHeight="1" x14ac:dyDescent="0.25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5.75" customHeight="1" x14ac:dyDescent="0.25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5.75" customHeight="1" x14ac:dyDescent="0.25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5.75" customHeight="1" x14ac:dyDescent="0.25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5.75" customHeight="1" x14ac:dyDescent="0.25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5.75" customHeight="1" x14ac:dyDescent="0.25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5.75" customHeight="1" x14ac:dyDescent="0.25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5.75" customHeight="1" x14ac:dyDescent="0.25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5.75" customHeight="1" x14ac:dyDescent="0.25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5.75" customHeight="1" x14ac:dyDescent="0.25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5.75" customHeight="1" x14ac:dyDescent="0.25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5.75" customHeight="1" x14ac:dyDescent="0.25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5.75" customHeight="1" x14ac:dyDescent="0.25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5.75" customHeight="1" x14ac:dyDescent="0.25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5.75" customHeight="1" x14ac:dyDescent="0.25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5.75" customHeight="1" x14ac:dyDescent="0.25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5.75" customHeight="1" x14ac:dyDescent="0.25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5.75" customHeight="1" x14ac:dyDescent="0.25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5.75" customHeight="1" x14ac:dyDescent="0.25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5.75" customHeight="1" x14ac:dyDescent="0.25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5.75" customHeight="1" x14ac:dyDescent="0.25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5.75" customHeight="1" x14ac:dyDescent="0.25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5.75" customHeight="1" x14ac:dyDescent="0.25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5.75" customHeight="1" x14ac:dyDescent="0.25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5.75" customHeight="1" x14ac:dyDescent="0.25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5.75" customHeight="1" x14ac:dyDescent="0.25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5.75" customHeight="1" x14ac:dyDescent="0.25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5.75" customHeight="1" x14ac:dyDescent="0.25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5.75" customHeight="1" x14ac:dyDescent="0.25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5.75" customHeight="1" x14ac:dyDescent="0.25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5.75" customHeight="1" x14ac:dyDescent="0.25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5.75" customHeight="1" x14ac:dyDescent="0.25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5.75" customHeight="1" x14ac:dyDescent="0.25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5.75" customHeight="1" x14ac:dyDescent="0.25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5.75" customHeight="1" x14ac:dyDescent="0.25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5.75" customHeight="1" x14ac:dyDescent="0.25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5.75" customHeight="1" x14ac:dyDescent="0.25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5.75" customHeight="1" x14ac:dyDescent="0.25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5.75" customHeight="1" x14ac:dyDescent="0.25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5.75" customHeight="1" x14ac:dyDescent="0.25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5.75" customHeight="1" x14ac:dyDescent="0.25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5.75" customHeight="1" x14ac:dyDescent="0.25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5.75" customHeight="1" x14ac:dyDescent="0.25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5.75" customHeight="1" x14ac:dyDescent="0.25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5.75" customHeight="1" x14ac:dyDescent="0.25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5.75" customHeight="1" x14ac:dyDescent="0.25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5.75" customHeight="1" x14ac:dyDescent="0.25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5.75" customHeight="1" x14ac:dyDescent="0.25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5.75" customHeight="1" x14ac:dyDescent="0.25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5.75" customHeight="1" x14ac:dyDescent="0.25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5.75" customHeight="1" x14ac:dyDescent="0.25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5.75" customHeight="1" x14ac:dyDescent="0.25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5.75" customHeight="1" x14ac:dyDescent="0.25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5.75" customHeight="1" x14ac:dyDescent="0.25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5.75" customHeight="1" x14ac:dyDescent="0.25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5.75" customHeight="1" x14ac:dyDescent="0.25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5.75" customHeight="1" x14ac:dyDescent="0.25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5.75" customHeight="1" x14ac:dyDescent="0.25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5.75" customHeight="1" x14ac:dyDescent="0.25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5.75" customHeight="1" x14ac:dyDescent="0.25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5.75" customHeight="1" x14ac:dyDescent="0.25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5.75" customHeight="1" x14ac:dyDescent="0.25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5.75" customHeight="1" x14ac:dyDescent="0.25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5.75" customHeight="1" x14ac:dyDescent="0.25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5.75" customHeight="1" x14ac:dyDescent="0.25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5.75" customHeight="1" x14ac:dyDescent="0.25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5.75" customHeight="1" x14ac:dyDescent="0.25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5.75" customHeight="1" x14ac:dyDescent="0.25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5.75" customHeight="1" x14ac:dyDescent="0.25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5.75" customHeight="1" x14ac:dyDescent="0.25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5.75" customHeight="1" x14ac:dyDescent="0.25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5.75" customHeight="1" x14ac:dyDescent="0.25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5.75" customHeight="1" x14ac:dyDescent="0.25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5.75" customHeight="1" x14ac:dyDescent="0.25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5.75" customHeight="1" x14ac:dyDescent="0.25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5.75" customHeight="1" x14ac:dyDescent="0.25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5.75" customHeight="1" x14ac:dyDescent="0.25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5.75" customHeight="1" x14ac:dyDescent="0.25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5.75" customHeight="1" x14ac:dyDescent="0.25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5.75" customHeight="1" x14ac:dyDescent="0.25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5.75" customHeight="1" x14ac:dyDescent="0.25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5.75" customHeight="1" x14ac:dyDescent="0.25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5.75" customHeight="1" x14ac:dyDescent="0.25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5.75" customHeight="1" x14ac:dyDescent="0.25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5.75" customHeight="1" x14ac:dyDescent="0.25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5.75" customHeight="1" x14ac:dyDescent="0.25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5.75" customHeight="1" x14ac:dyDescent="0.25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5.75" customHeight="1" x14ac:dyDescent="0.25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5.75" customHeight="1" x14ac:dyDescent="0.25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5.75" customHeight="1" x14ac:dyDescent="0.25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5.75" customHeight="1" x14ac:dyDescent="0.25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5.75" customHeight="1" x14ac:dyDescent="0.25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5.75" customHeight="1" x14ac:dyDescent="0.25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5.75" customHeight="1" x14ac:dyDescent="0.25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5.75" customHeight="1" x14ac:dyDescent="0.25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5.75" customHeight="1" x14ac:dyDescent="0.25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5.75" customHeight="1" x14ac:dyDescent="0.25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5.75" customHeight="1" x14ac:dyDescent="0.25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5.75" customHeight="1" x14ac:dyDescent="0.25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5.75" customHeight="1" x14ac:dyDescent="0.25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5.75" customHeight="1" x14ac:dyDescent="0.25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5.75" customHeight="1" x14ac:dyDescent="0.25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5.75" customHeight="1" x14ac:dyDescent="0.25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5.75" customHeight="1" x14ac:dyDescent="0.25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5.75" customHeight="1" x14ac:dyDescent="0.25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5.75" customHeight="1" x14ac:dyDescent="0.25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5.75" customHeight="1" x14ac:dyDescent="0.25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5.75" customHeight="1" x14ac:dyDescent="0.25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5.75" customHeight="1" x14ac:dyDescent="0.25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5.75" customHeight="1" x14ac:dyDescent="0.25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5.75" customHeight="1" x14ac:dyDescent="0.25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5.75" customHeight="1" x14ac:dyDescent="0.25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5.75" customHeight="1" x14ac:dyDescent="0.25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5.75" customHeight="1" x14ac:dyDescent="0.25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5.75" customHeight="1" x14ac:dyDescent="0.25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5.75" customHeight="1" x14ac:dyDescent="0.25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5.75" customHeight="1" x14ac:dyDescent="0.25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5.75" customHeight="1" x14ac:dyDescent="0.25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5.75" customHeight="1" x14ac:dyDescent="0.25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5.75" customHeight="1" x14ac:dyDescent="0.25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5.75" customHeight="1" x14ac:dyDescent="0.25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5.75" customHeight="1" x14ac:dyDescent="0.25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5.75" customHeight="1" x14ac:dyDescent="0.25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5.75" customHeight="1" x14ac:dyDescent="0.25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5.75" customHeight="1" x14ac:dyDescent="0.25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5.75" customHeight="1" x14ac:dyDescent="0.25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5.75" customHeight="1" x14ac:dyDescent="0.25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5.75" customHeight="1" x14ac:dyDescent="0.25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5.75" customHeight="1" x14ac:dyDescent="0.25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5.75" customHeight="1" x14ac:dyDescent="0.25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5.75" customHeight="1" x14ac:dyDescent="0.25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5.75" customHeight="1" x14ac:dyDescent="0.25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5.75" customHeight="1" x14ac:dyDescent="0.25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5.75" customHeight="1" x14ac:dyDescent="0.25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5.75" customHeight="1" x14ac:dyDescent="0.25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5.75" customHeight="1" x14ac:dyDescent="0.25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5.75" customHeight="1" x14ac:dyDescent="0.25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5.75" customHeight="1" x14ac:dyDescent="0.25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5.75" customHeight="1" x14ac:dyDescent="0.25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5.75" customHeight="1" x14ac:dyDescent="0.25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5.75" customHeight="1" x14ac:dyDescent="0.25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5.75" customHeight="1" x14ac:dyDescent="0.25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5.75" customHeight="1" x14ac:dyDescent="0.25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5.75" customHeight="1" x14ac:dyDescent="0.25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5.75" customHeight="1" x14ac:dyDescent="0.25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5.75" customHeight="1" x14ac:dyDescent="0.25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5.75" customHeight="1" x14ac:dyDescent="0.25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5.75" customHeight="1" x14ac:dyDescent="0.25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5.75" customHeight="1" x14ac:dyDescent="0.25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5.75" customHeight="1" x14ac:dyDescent="0.25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5.75" customHeight="1" x14ac:dyDescent="0.25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5.75" customHeight="1" x14ac:dyDescent="0.25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5.75" customHeight="1" x14ac:dyDescent="0.25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5.75" customHeight="1" x14ac:dyDescent="0.25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5.75" customHeight="1" x14ac:dyDescent="0.25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5.75" customHeight="1" x14ac:dyDescent="0.25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5.75" customHeight="1" x14ac:dyDescent="0.25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5.75" customHeight="1" x14ac:dyDescent="0.25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5.75" customHeight="1" x14ac:dyDescent="0.25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5.75" customHeight="1" x14ac:dyDescent="0.25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5.75" customHeight="1" x14ac:dyDescent="0.25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5.75" customHeight="1" x14ac:dyDescent="0.25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5.75" customHeight="1" x14ac:dyDescent="0.25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5.75" customHeight="1" x14ac:dyDescent="0.25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5.75" customHeight="1" x14ac:dyDescent="0.25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5.75" customHeight="1" x14ac:dyDescent="0.25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5.75" customHeight="1" x14ac:dyDescent="0.25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5.75" customHeight="1" x14ac:dyDescent="0.25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5.75" customHeight="1" x14ac:dyDescent="0.25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5.75" customHeight="1" x14ac:dyDescent="0.25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5.75" customHeight="1" x14ac:dyDescent="0.25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5.75" customHeight="1" x14ac:dyDescent="0.25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5.75" customHeight="1" x14ac:dyDescent="0.25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5.75" customHeight="1" x14ac:dyDescent="0.25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5.75" customHeight="1" x14ac:dyDescent="0.25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5.75" customHeight="1" x14ac:dyDescent="0.25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5.75" customHeight="1" x14ac:dyDescent="0.25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5.75" customHeight="1" x14ac:dyDescent="0.25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5.75" customHeight="1" x14ac:dyDescent="0.25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5.75" customHeight="1" x14ac:dyDescent="0.25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5.75" customHeight="1" x14ac:dyDescent="0.25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5.75" customHeight="1" x14ac:dyDescent="0.25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5.75" customHeight="1" x14ac:dyDescent="0.25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5.75" customHeight="1" x14ac:dyDescent="0.25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5.75" customHeight="1" x14ac:dyDescent="0.25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5.75" customHeight="1" x14ac:dyDescent="0.25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5.75" customHeight="1" x14ac:dyDescent="0.25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5.75" customHeight="1" x14ac:dyDescent="0.25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5.75" customHeight="1" x14ac:dyDescent="0.25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5.75" customHeight="1" x14ac:dyDescent="0.25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5.75" customHeight="1" x14ac:dyDescent="0.25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5.75" customHeight="1" x14ac:dyDescent="0.25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5.75" customHeight="1" x14ac:dyDescent="0.25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5.75" customHeight="1" x14ac:dyDescent="0.25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5.75" customHeight="1" x14ac:dyDescent="0.25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5.75" customHeight="1" x14ac:dyDescent="0.25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5.75" customHeight="1" x14ac:dyDescent="0.25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5.75" customHeight="1" x14ac:dyDescent="0.25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5.75" customHeight="1" x14ac:dyDescent="0.25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5.75" customHeight="1" x14ac:dyDescent="0.25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5.75" customHeight="1" x14ac:dyDescent="0.25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5.75" customHeight="1" x14ac:dyDescent="0.25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5.75" customHeight="1" x14ac:dyDescent="0.25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5.75" customHeight="1" x14ac:dyDescent="0.25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5.75" customHeight="1" x14ac:dyDescent="0.25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5.75" customHeight="1" x14ac:dyDescent="0.25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5.75" customHeight="1" x14ac:dyDescent="0.25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5.75" customHeight="1" x14ac:dyDescent="0.25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5.75" customHeight="1" x14ac:dyDescent="0.25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5.75" customHeight="1" x14ac:dyDescent="0.25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5.75" customHeight="1" x14ac:dyDescent="0.25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5.75" customHeight="1" x14ac:dyDescent="0.25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5.75" customHeight="1" x14ac:dyDescent="0.25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5.75" customHeight="1" x14ac:dyDescent="0.25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5.75" customHeight="1" x14ac:dyDescent="0.25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5.75" customHeight="1" x14ac:dyDescent="0.25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5.75" customHeight="1" x14ac:dyDescent="0.25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5.75" customHeight="1" x14ac:dyDescent="0.25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5.75" customHeight="1" x14ac:dyDescent="0.25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5.75" customHeight="1" x14ac:dyDescent="0.25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5.75" customHeight="1" x14ac:dyDescent="0.25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5.75" customHeight="1" x14ac:dyDescent="0.25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5.75" customHeight="1" x14ac:dyDescent="0.25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5.75" customHeight="1" x14ac:dyDescent="0.25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5.75" customHeight="1" x14ac:dyDescent="0.25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5.75" customHeight="1" x14ac:dyDescent="0.25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5.75" customHeight="1" x14ac:dyDescent="0.25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5.75" customHeight="1" x14ac:dyDescent="0.25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5.75" customHeight="1" x14ac:dyDescent="0.25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5.75" customHeight="1" x14ac:dyDescent="0.25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5.75" customHeight="1" x14ac:dyDescent="0.25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5.75" customHeight="1" x14ac:dyDescent="0.25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5.75" customHeight="1" x14ac:dyDescent="0.25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5.75" customHeight="1" x14ac:dyDescent="0.25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5.75" customHeight="1" x14ac:dyDescent="0.25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5.75" customHeight="1" x14ac:dyDescent="0.25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5.75" customHeight="1" x14ac:dyDescent="0.25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5.75" customHeight="1" x14ac:dyDescent="0.25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5.75" customHeight="1" x14ac:dyDescent="0.25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5.75" customHeight="1" x14ac:dyDescent="0.25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5.75" customHeight="1" x14ac:dyDescent="0.25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5.75" customHeight="1" x14ac:dyDescent="0.25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5.75" customHeight="1" x14ac:dyDescent="0.25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5.75" customHeight="1" x14ac:dyDescent="0.25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5.75" customHeight="1" x14ac:dyDescent="0.25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10">
    <mergeCell ref="B11:E11"/>
    <mergeCell ref="B12:E12"/>
    <mergeCell ref="A13:J13"/>
    <mergeCell ref="A3:K3"/>
    <mergeCell ref="A4:K4"/>
    <mergeCell ref="B6:E6"/>
    <mergeCell ref="B7:E7"/>
    <mergeCell ref="B8:E8"/>
    <mergeCell ref="B9:E9"/>
    <mergeCell ref="B10:E10"/>
  </mergeCells>
  <pageMargins left="0.511811024" right="0.511811024" top="0.78740157499999996" bottom="0.78740157499999996" header="0" footer="0"/>
  <pageSetup paperSize="9"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topLeftCell="A16" workbookViewId="0"/>
  </sheetViews>
  <sheetFormatPr defaultColWidth="12.625" defaultRowHeight="15" customHeight="1" x14ac:dyDescent="0.2"/>
  <cols>
    <col min="1" max="1" width="4.375" customWidth="1"/>
    <col min="2" max="2" width="30.125" customWidth="1"/>
    <col min="3" max="3" width="10.5" customWidth="1"/>
    <col min="4" max="4" width="10.875" customWidth="1"/>
    <col min="5" max="5" width="11.875" customWidth="1"/>
    <col min="6" max="6" width="10.625" customWidth="1"/>
    <col min="7" max="7" width="12" customWidth="1"/>
    <col min="8" max="8" width="10.5" customWidth="1"/>
    <col min="9" max="9" width="13.875" customWidth="1"/>
    <col min="10" max="10" width="7.125" customWidth="1"/>
    <col min="11" max="11" width="20" customWidth="1"/>
    <col min="12" max="12" width="40.25" customWidth="1"/>
    <col min="13" max="26" width="7.625" customWidth="1"/>
  </cols>
  <sheetData>
    <row r="1" spans="2:12" x14ac:dyDescent="0.25">
      <c r="C1" s="2"/>
    </row>
    <row r="2" spans="2:12" x14ac:dyDescent="0.25">
      <c r="C2" s="2"/>
    </row>
    <row r="3" spans="2:12" ht="14.25" x14ac:dyDescent="0.2">
      <c r="B3" s="196" t="s">
        <v>189</v>
      </c>
      <c r="C3" s="197"/>
      <c r="D3" s="197"/>
      <c r="E3" s="197"/>
      <c r="F3" s="197"/>
      <c r="G3" s="198"/>
      <c r="I3" s="196" t="s">
        <v>190</v>
      </c>
      <c r="J3" s="197"/>
      <c r="K3" s="197"/>
      <c r="L3" s="198"/>
    </row>
    <row r="4" spans="2:12" ht="31.5" x14ac:dyDescent="0.2">
      <c r="B4" s="84" t="s">
        <v>191</v>
      </c>
      <c r="C4" s="199" t="s">
        <v>41</v>
      </c>
      <c r="D4" s="199" t="s">
        <v>192</v>
      </c>
      <c r="E4" s="199" t="s">
        <v>193</v>
      </c>
      <c r="F4" s="199" t="s">
        <v>194</v>
      </c>
      <c r="G4" s="199" t="s">
        <v>195</v>
      </c>
      <c r="I4" s="85" t="s">
        <v>196</v>
      </c>
      <c r="J4" s="86" t="s">
        <v>41</v>
      </c>
      <c r="K4" s="86" t="s">
        <v>197</v>
      </c>
      <c r="L4" s="86" t="s">
        <v>198</v>
      </c>
    </row>
    <row r="5" spans="2:12" ht="30.75" customHeight="1" x14ac:dyDescent="0.2">
      <c r="B5" s="87" t="s">
        <v>199</v>
      </c>
      <c r="C5" s="200"/>
      <c r="D5" s="200"/>
      <c r="E5" s="200"/>
      <c r="F5" s="200"/>
      <c r="G5" s="200"/>
      <c r="I5" s="88" t="s">
        <v>200</v>
      </c>
      <c r="J5" s="89"/>
      <c r="K5" s="90">
        <v>102.13</v>
      </c>
      <c r="L5" s="90">
        <v>122.55</v>
      </c>
    </row>
    <row r="6" spans="2:12" ht="15.75" x14ac:dyDescent="0.25">
      <c r="B6" s="91" t="s">
        <v>201</v>
      </c>
      <c r="C6" s="92"/>
      <c r="D6" s="93">
        <v>12.62</v>
      </c>
      <c r="E6" s="94">
        <v>14.42</v>
      </c>
      <c r="F6" s="95">
        <v>15.14</v>
      </c>
      <c r="G6" s="96">
        <v>17.3</v>
      </c>
      <c r="I6" s="88" t="s">
        <v>202</v>
      </c>
      <c r="J6" s="97">
        <v>0.18990000000000001</v>
      </c>
      <c r="K6" s="98">
        <f>K5*J6</f>
        <v>19.394487000000002</v>
      </c>
      <c r="L6" s="98">
        <f>L5*J6</f>
        <v>23.272245000000002</v>
      </c>
    </row>
    <row r="7" spans="2:12" ht="15.75" x14ac:dyDescent="0.2">
      <c r="B7" s="91" t="s">
        <v>203</v>
      </c>
      <c r="C7" s="99">
        <f>Motorista!C33</f>
        <v>0.36800000000000005</v>
      </c>
      <c r="D7" s="98">
        <f>D6*C7</f>
        <v>4.6441600000000003</v>
      </c>
      <c r="E7" s="98">
        <f t="shared" ref="E7:E8" si="0">E6*C7</f>
        <v>5.3065600000000011</v>
      </c>
      <c r="F7" s="98">
        <f t="shared" ref="F7:F8" si="1">F6*C7</f>
        <v>5.5715200000000014</v>
      </c>
      <c r="G7" s="98">
        <f t="shared" ref="G7:G8" si="2">G6*C7</f>
        <v>6.3664000000000014</v>
      </c>
      <c r="I7" s="88" t="s">
        <v>36</v>
      </c>
      <c r="J7" s="89"/>
      <c r="K7" s="100">
        <f t="shared" ref="K7:L7" si="3">SUM(K5:K6)</f>
        <v>121.52448699999999</v>
      </c>
      <c r="L7" s="100">
        <f t="shared" si="3"/>
        <v>145.82224500000001</v>
      </c>
    </row>
    <row r="8" spans="2:12" ht="15.75" x14ac:dyDescent="0.2">
      <c r="B8" s="91" t="s">
        <v>204</v>
      </c>
      <c r="C8" s="101">
        <f>Motorista!C103</f>
        <v>0.18992606284658042</v>
      </c>
      <c r="D8" s="98">
        <f>D7*C7</f>
        <v>1.7090508800000004</v>
      </c>
      <c r="E8" s="98">
        <f t="shared" si="0"/>
        <v>1.00785404805915</v>
      </c>
      <c r="F8" s="98">
        <f t="shared" si="1"/>
        <v>1.05817685767098</v>
      </c>
      <c r="G8" s="98">
        <f t="shared" si="2"/>
        <v>1.2091452865064698</v>
      </c>
    </row>
    <row r="9" spans="2:12" ht="15.75" x14ac:dyDescent="0.2">
      <c r="B9" s="91" t="s">
        <v>36</v>
      </c>
      <c r="C9" s="92"/>
      <c r="D9" s="100">
        <f t="shared" ref="D9:G9" si="4">SUM(D6:D8)</f>
        <v>18.97321088</v>
      </c>
      <c r="E9" s="100">
        <f t="shared" si="4"/>
        <v>20.734414048059151</v>
      </c>
      <c r="F9" s="100">
        <f t="shared" si="4"/>
        <v>21.769696857670979</v>
      </c>
      <c r="G9" s="100">
        <f t="shared" si="4"/>
        <v>24.875545286506473</v>
      </c>
    </row>
    <row r="10" spans="2:12" ht="15.75" x14ac:dyDescent="0.25">
      <c r="B10" s="9"/>
      <c r="C10" s="16"/>
      <c r="D10" s="9"/>
      <c r="E10" s="9"/>
      <c r="F10" s="9"/>
      <c r="G10" s="9"/>
    </row>
    <row r="11" spans="2:12" ht="15.75" x14ac:dyDescent="0.25">
      <c r="B11" s="9"/>
      <c r="C11" s="16"/>
      <c r="D11" s="9"/>
      <c r="E11" s="9"/>
      <c r="F11" s="9"/>
      <c r="G11" s="9"/>
    </row>
    <row r="12" spans="2:12" ht="15.75" x14ac:dyDescent="0.25">
      <c r="B12" s="9"/>
      <c r="C12" s="16"/>
      <c r="D12" s="9"/>
      <c r="E12" s="9"/>
      <c r="F12" s="9"/>
      <c r="G12" s="9"/>
    </row>
    <row r="13" spans="2:12" ht="15.75" x14ac:dyDescent="0.25">
      <c r="B13" s="191" t="s">
        <v>205</v>
      </c>
      <c r="C13" s="156"/>
      <c r="D13" s="156"/>
      <c r="E13" s="153"/>
      <c r="F13" s="9"/>
      <c r="G13" s="191" t="s">
        <v>205</v>
      </c>
      <c r="H13" s="156"/>
      <c r="I13" s="153"/>
      <c r="J13" s="102"/>
    </row>
    <row r="14" spans="2:12" ht="15.75" x14ac:dyDescent="0.25">
      <c r="B14" s="103" t="s">
        <v>206</v>
      </c>
      <c r="C14" s="103" t="s">
        <v>207</v>
      </c>
      <c r="D14" s="191" t="s">
        <v>208</v>
      </c>
      <c r="E14" s="153"/>
      <c r="F14" s="9"/>
      <c r="G14" s="104" t="s">
        <v>209</v>
      </c>
      <c r="H14" s="105" t="s">
        <v>207</v>
      </c>
      <c r="I14" s="105" t="s">
        <v>208</v>
      </c>
      <c r="J14" s="7"/>
    </row>
    <row r="15" spans="2:12" ht="15.75" x14ac:dyDescent="0.25">
      <c r="B15" s="104" t="s">
        <v>210</v>
      </c>
      <c r="C15" s="106">
        <v>1800</v>
      </c>
      <c r="D15" s="192">
        <f>D9*C15</f>
        <v>34151.779583999996</v>
      </c>
      <c r="E15" s="153"/>
      <c r="F15" s="9"/>
      <c r="G15" s="104" t="s">
        <v>211</v>
      </c>
      <c r="H15" s="105">
        <v>204</v>
      </c>
      <c r="I15" s="107">
        <f>H15*K7</f>
        <v>24790.995348</v>
      </c>
      <c r="J15" s="7"/>
    </row>
    <row r="16" spans="2:12" ht="15.75" x14ac:dyDescent="0.25">
      <c r="B16" s="104" t="s">
        <v>212</v>
      </c>
      <c r="C16" s="106">
        <v>30</v>
      </c>
      <c r="D16" s="192">
        <f>E9*C16</f>
        <v>622.03242144177455</v>
      </c>
      <c r="E16" s="153"/>
      <c r="F16" s="9"/>
      <c r="G16" s="104" t="s">
        <v>213</v>
      </c>
      <c r="H16" s="105">
        <v>24</v>
      </c>
      <c r="I16" s="107">
        <f>H16*L7</f>
        <v>3499.7338800000002</v>
      </c>
      <c r="J16" s="7"/>
    </row>
    <row r="17" spans="2:10" ht="15.75" x14ac:dyDescent="0.25">
      <c r="B17" s="104" t="s">
        <v>214</v>
      </c>
      <c r="C17" s="106">
        <v>324</v>
      </c>
      <c r="D17" s="192">
        <f>F9*C17</f>
        <v>7053.3817818853977</v>
      </c>
      <c r="E17" s="153"/>
      <c r="F17" s="9"/>
      <c r="G17" s="104" t="s">
        <v>215</v>
      </c>
      <c r="H17" s="105">
        <f t="shared" ref="H17:I17" si="5">SUM(H15:H16)</f>
        <v>228</v>
      </c>
      <c r="I17" s="107">
        <f t="shared" si="5"/>
        <v>28290.729228</v>
      </c>
      <c r="J17" s="7"/>
    </row>
    <row r="18" spans="2:10" ht="15.75" x14ac:dyDescent="0.25">
      <c r="B18" s="104" t="s">
        <v>216</v>
      </c>
      <c r="C18" s="106">
        <v>6</v>
      </c>
      <c r="D18" s="192">
        <f>G9*C18</f>
        <v>149.25327171903882</v>
      </c>
      <c r="E18" s="153"/>
      <c r="F18" s="9"/>
      <c r="G18" s="104" t="s">
        <v>217</v>
      </c>
      <c r="H18" s="105">
        <f t="shared" ref="H18:I18" si="6">H17/12</f>
        <v>19</v>
      </c>
      <c r="I18" s="107">
        <f t="shared" si="6"/>
        <v>2357.5607690000002</v>
      </c>
      <c r="J18" s="7"/>
    </row>
    <row r="19" spans="2:10" ht="15.75" x14ac:dyDescent="0.25">
      <c r="B19" s="104" t="s">
        <v>215</v>
      </c>
      <c r="C19" s="106">
        <f t="shared" ref="C19:D19" si="7">SUM(C15:C18)</f>
        <v>2160</v>
      </c>
      <c r="D19" s="192">
        <f t="shared" si="7"/>
        <v>41976.447059046215</v>
      </c>
      <c r="E19" s="153"/>
      <c r="F19" s="9"/>
      <c r="G19" s="108" t="s">
        <v>218</v>
      </c>
      <c r="H19" s="109"/>
      <c r="I19" s="110">
        <f>I18/3</f>
        <v>785.85358966666672</v>
      </c>
      <c r="J19" s="7"/>
    </row>
    <row r="20" spans="2:10" ht="15.75" x14ac:dyDescent="0.25">
      <c r="B20" s="104" t="s">
        <v>217</v>
      </c>
      <c r="C20" s="106">
        <f t="shared" ref="C20:D20" si="8">C19/12</f>
        <v>180</v>
      </c>
      <c r="D20" s="192">
        <f t="shared" si="8"/>
        <v>3498.0372549205181</v>
      </c>
      <c r="E20" s="153"/>
      <c r="F20" s="9"/>
      <c r="G20" s="9"/>
      <c r="J20" s="7"/>
    </row>
    <row r="21" spans="2:10" ht="15.75" customHeight="1" x14ac:dyDescent="0.25">
      <c r="B21" s="111" t="s">
        <v>218</v>
      </c>
      <c r="C21" s="112">
        <f t="shared" ref="C21:D21" si="9">C20/3</f>
        <v>60</v>
      </c>
      <c r="D21" s="193">
        <f t="shared" si="9"/>
        <v>1166.0124183068394</v>
      </c>
      <c r="E21" s="153"/>
      <c r="F21" s="9"/>
      <c r="G21" s="9"/>
    </row>
    <row r="22" spans="2:10" ht="15.75" customHeight="1" x14ac:dyDescent="0.25">
      <c r="B22" s="9"/>
      <c r="C22" s="16"/>
      <c r="D22" s="9"/>
      <c r="E22" s="9"/>
      <c r="F22" s="9"/>
      <c r="G22" s="9"/>
    </row>
    <row r="23" spans="2:10" ht="15.75" customHeight="1" x14ac:dyDescent="0.25">
      <c r="B23" s="194" t="s">
        <v>205</v>
      </c>
      <c r="C23" s="124"/>
      <c r="D23" s="124"/>
      <c r="E23" s="124"/>
      <c r="F23" s="9"/>
      <c r="G23" s="9"/>
    </row>
    <row r="24" spans="2:10" ht="15.75" customHeight="1" x14ac:dyDescent="0.25">
      <c r="B24" s="113" t="s">
        <v>219</v>
      </c>
      <c r="C24" s="195" t="s">
        <v>220</v>
      </c>
      <c r="D24" s="153"/>
      <c r="E24" s="113" t="s">
        <v>218</v>
      </c>
      <c r="F24" s="9"/>
      <c r="G24" s="9"/>
    </row>
    <row r="25" spans="2:10" ht="15.75" customHeight="1" x14ac:dyDescent="0.25">
      <c r="B25" s="114">
        <v>9.4</v>
      </c>
      <c r="C25" s="189">
        <v>18</v>
      </c>
      <c r="D25" s="153"/>
      <c r="E25" s="114">
        <f>C25*B25</f>
        <v>169.20000000000002</v>
      </c>
      <c r="F25" s="9"/>
      <c r="G25" s="9"/>
    </row>
    <row r="26" spans="2:10" ht="15.75" customHeight="1" x14ac:dyDescent="0.25">
      <c r="B26" s="115"/>
      <c r="C26" s="116"/>
      <c r="D26" s="117"/>
      <c r="E26" s="117"/>
      <c r="F26" s="9"/>
      <c r="G26" s="9"/>
    </row>
    <row r="27" spans="2:10" ht="15.75" customHeight="1" x14ac:dyDescent="0.25">
      <c r="B27" s="115"/>
      <c r="C27" s="118"/>
      <c r="D27" s="117"/>
      <c r="E27" s="117"/>
      <c r="F27" s="9"/>
      <c r="G27" s="9"/>
    </row>
    <row r="28" spans="2:10" ht="15.75" customHeight="1" x14ac:dyDescent="0.25">
      <c r="B28" s="115"/>
      <c r="C28" s="116"/>
      <c r="D28" s="119"/>
      <c r="E28" s="119"/>
      <c r="F28" s="9"/>
      <c r="G28" s="9"/>
    </row>
    <row r="29" spans="2:10" ht="15.75" customHeight="1" x14ac:dyDescent="0.25">
      <c r="B29" s="190" t="s">
        <v>221</v>
      </c>
      <c r="C29" s="162"/>
      <c r="D29" s="7"/>
      <c r="E29" s="7"/>
    </row>
    <row r="30" spans="2:10" ht="15.75" customHeight="1" x14ac:dyDescent="0.25">
      <c r="B30" s="120" t="s">
        <v>218</v>
      </c>
      <c r="C30" s="121">
        <f>D21+E25+I19</f>
        <v>2121.0660079735062</v>
      </c>
      <c r="D30" s="7"/>
      <c r="E30" s="7"/>
    </row>
    <row r="31" spans="2:10" ht="15.75" customHeight="1" x14ac:dyDescent="0.25">
      <c r="B31" s="7"/>
      <c r="C31" s="2"/>
      <c r="D31" s="7"/>
      <c r="E31" s="7"/>
    </row>
    <row r="32" spans="2:10" ht="15.75" customHeight="1" x14ac:dyDescent="0.25">
      <c r="B32" s="7"/>
      <c r="C32" s="2"/>
      <c r="D32" s="7"/>
      <c r="E32" s="7"/>
    </row>
    <row r="33" spans="3:3" ht="15.75" customHeight="1" x14ac:dyDescent="0.25">
      <c r="C33" s="2"/>
    </row>
    <row r="34" spans="3:3" ht="15.75" customHeight="1" x14ac:dyDescent="0.25">
      <c r="C34" s="2"/>
    </row>
    <row r="35" spans="3:3" ht="15.75" customHeight="1" x14ac:dyDescent="0.25">
      <c r="C35" s="2"/>
    </row>
    <row r="36" spans="3:3" ht="15.75" customHeight="1" x14ac:dyDescent="0.25">
      <c r="C36" s="2"/>
    </row>
    <row r="37" spans="3:3" ht="15.75" customHeight="1" x14ac:dyDescent="0.25">
      <c r="C37" s="2"/>
    </row>
    <row r="38" spans="3:3" ht="15.75" customHeight="1" x14ac:dyDescent="0.25">
      <c r="C38" s="2"/>
    </row>
    <row r="39" spans="3:3" ht="15.75" customHeight="1" x14ac:dyDescent="0.25">
      <c r="C39" s="2"/>
    </row>
    <row r="40" spans="3:3" ht="15.75" customHeight="1" x14ac:dyDescent="0.25">
      <c r="C40" s="2"/>
    </row>
    <row r="41" spans="3:3" ht="15.75" customHeight="1" x14ac:dyDescent="0.25">
      <c r="C41" s="2"/>
    </row>
    <row r="42" spans="3:3" ht="15.75" customHeight="1" x14ac:dyDescent="0.25">
      <c r="C42" s="2"/>
    </row>
    <row r="43" spans="3:3" ht="15.75" customHeight="1" x14ac:dyDescent="0.25">
      <c r="C43" s="2"/>
    </row>
    <row r="44" spans="3:3" ht="15.75" customHeight="1" x14ac:dyDescent="0.25">
      <c r="C44" s="2"/>
    </row>
    <row r="45" spans="3:3" ht="15.75" customHeight="1" x14ac:dyDescent="0.25">
      <c r="C45" s="2"/>
    </row>
    <row r="46" spans="3:3" ht="15.75" customHeight="1" x14ac:dyDescent="0.25">
      <c r="C46" s="2"/>
    </row>
    <row r="47" spans="3:3" ht="15.75" customHeight="1" x14ac:dyDescent="0.25">
      <c r="C47" s="2"/>
    </row>
    <row r="48" spans="3:3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  <row r="1000" spans="3:3" ht="15.75" customHeight="1" x14ac:dyDescent="0.25">
      <c r="C1000" s="2"/>
    </row>
  </sheetData>
  <mergeCells count="21">
    <mergeCell ref="B3:G3"/>
    <mergeCell ref="I3:L3"/>
    <mergeCell ref="C4:C5"/>
    <mergeCell ref="D4:D5"/>
    <mergeCell ref="E4:E5"/>
    <mergeCell ref="F4:F5"/>
    <mergeCell ref="G4:G5"/>
    <mergeCell ref="C25:D25"/>
    <mergeCell ref="B29:C29"/>
    <mergeCell ref="B13:E13"/>
    <mergeCell ref="G13:I13"/>
    <mergeCell ref="D14:E14"/>
    <mergeCell ref="D15:E15"/>
    <mergeCell ref="D16:E16"/>
    <mergeCell ref="D17:E17"/>
    <mergeCell ref="D18:E18"/>
    <mergeCell ref="D19:E19"/>
    <mergeCell ref="D20:E20"/>
    <mergeCell ref="D21:E21"/>
    <mergeCell ref="B23:E23"/>
    <mergeCell ref="C24:D24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Proposta</vt:lpstr>
      <vt:lpstr>Motorista</vt:lpstr>
      <vt:lpstr>Descritivo dos módulos</vt:lpstr>
      <vt:lpstr>Motorista - Insumos</vt:lpstr>
      <vt:lpstr>Diárias, H-E e vale lanche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2021-05-18T12:08:20Z</cp:lastPrinted>
  <dcterms:created xsi:type="dcterms:W3CDTF">2015-06-05T18:17:20Z</dcterms:created>
  <dcterms:modified xsi:type="dcterms:W3CDTF">2021-05-18T12:09:20Z</dcterms:modified>
</cp:coreProperties>
</file>