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0" yWindow="0" windowWidth="20730" windowHeight="7980" activeTab="2"/>
  </bookViews>
  <sheets>
    <sheet name="Proposta" sheetId="16" r:id="rId1"/>
    <sheet name="Copeira" sheetId="19" r:id="rId2"/>
    <sheet name="Descritivo dos módulos" sheetId="20" r:id="rId3"/>
    <sheet name="Materiais" sheetId="4" r:id="rId4"/>
  </sheets>
  <definedNames>
    <definedName name="_xlnm.Print_Area" localSheetId="0">Proposta!$A$1:$G$22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9"/>
  <c r="D66"/>
  <c r="D67"/>
  <c r="D65"/>
  <c r="D64"/>
  <c r="D20"/>
  <c r="D87" l="1"/>
  <c r="D84"/>
  <c r="K18" i="4"/>
  <c r="K25"/>
  <c r="I40"/>
  <c r="K40" s="1"/>
  <c r="I30"/>
  <c r="K30" s="1"/>
  <c r="I31"/>
  <c r="K31" s="1"/>
  <c r="I32"/>
  <c r="K32" s="1"/>
  <c r="I33"/>
  <c r="K33" s="1"/>
  <c r="I34"/>
  <c r="K34" s="1"/>
  <c r="I35"/>
  <c r="K35" s="1"/>
  <c r="I36"/>
  <c r="K36" s="1"/>
  <c r="I37"/>
  <c r="K37" s="1"/>
  <c r="I38"/>
  <c r="K38" s="1"/>
  <c r="I39"/>
  <c r="K39" s="1"/>
  <c r="I18"/>
  <c r="I19"/>
  <c r="K19" s="1"/>
  <c r="I20"/>
  <c r="K20" s="1"/>
  <c r="I21"/>
  <c r="K21" s="1"/>
  <c r="I22"/>
  <c r="K22" s="1"/>
  <c r="I23"/>
  <c r="K23" s="1"/>
  <c r="I24"/>
  <c r="K24" s="1"/>
  <c r="I25"/>
  <c r="I26"/>
  <c r="K26" s="1"/>
  <c r="I27"/>
  <c r="K27" s="1"/>
  <c r="I28"/>
  <c r="K28" s="1"/>
  <c r="I29"/>
  <c r="K29" s="1"/>
  <c r="I17"/>
  <c r="K17" s="1"/>
  <c r="I16"/>
  <c r="K16" s="1"/>
  <c r="I15"/>
  <c r="K15" s="1"/>
  <c r="I14"/>
  <c r="K14" s="1"/>
  <c r="I6"/>
  <c r="K6" s="1"/>
  <c r="I7"/>
  <c r="K7" s="1"/>
  <c r="I8"/>
  <c r="K8" s="1"/>
  <c r="I5"/>
  <c r="K5" s="1"/>
  <c r="K41" l="1"/>
  <c r="C44" i="20"/>
  <c r="C41"/>
  <c r="C42" s="1"/>
  <c r="C67" i="19"/>
  <c r="C55"/>
  <c r="C52"/>
  <c r="C53" s="1"/>
  <c r="C55" i="20" l="1"/>
  <c r="C54"/>
  <c r="C53"/>
  <c r="C17"/>
  <c r="C16"/>
  <c r="C66" i="19" l="1"/>
  <c r="C65" l="1"/>
  <c r="C64"/>
  <c r="D12"/>
  <c r="D74"/>
  <c r="C32"/>
  <c r="C18"/>
  <c r="C17"/>
  <c r="C94" l="1"/>
  <c r="C98" s="1"/>
  <c r="D39"/>
  <c r="D41" s="1"/>
  <c r="D47" s="1"/>
  <c r="D19"/>
  <c r="C68"/>
  <c r="D30"/>
  <c r="D17"/>
  <c r="D24"/>
  <c r="D28"/>
  <c r="C58"/>
  <c r="D52"/>
  <c r="D31"/>
  <c r="D54"/>
  <c r="D27"/>
  <c r="D55"/>
  <c r="D53"/>
  <c r="D102"/>
  <c r="D25"/>
  <c r="D29"/>
  <c r="D18"/>
  <c r="D57"/>
  <c r="D26"/>
  <c r="C69" l="1"/>
  <c r="C78" s="1"/>
  <c r="C80" s="1"/>
  <c r="D56"/>
  <c r="D58" s="1"/>
  <c r="D104" s="1"/>
  <c r="D32"/>
  <c r="D46" s="1"/>
  <c r="D45" l="1"/>
  <c r="D48" s="1"/>
  <c r="D103" s="1"/>
  <c r="D68" l="1"/>
  <c r="D69" s="1"/>
  <c r="D78" s="1"/>
  <c r="D80" s="1"/>
  <c r="D105" s="1"/>
  <c r="K9" i="4"/>
  <c r="D88" i="19" l="1"/>
  <c r="D106" l="1"/>
  <c r="D107" s="1"/>
  <c r="D92" l="1"/>
  <c r="D93" s="1"/>
  <c r="D94" l="1"/>
  <c r="D98" s="1"/>
  <c r="D108" s="1"/>
  <c r="D109" s="1"/>
  <c r="D110" s="1"/>
  <c r="F16" i="16" s="1"/>
  <c r="G16" s="1"/>
  <c r="G18" s="1"/>
</calcChain>
</file>

<file path=xl/sharedStrings.xml><?xml version="1.0" encoding="utf-8"?>
<sst xmlns="http://schemas.openxmlformats.org/spreadsheetml/2006/main" count="430" uniqueCount="201">
  <si>
    <t>Item</t>
  </si>
  <si>
    <t>ESPECIFICAÇÃO</t>
  </si>
  <si>
    <t xml:space="preserve">VALOR UNITÁRIO
</t>
  </si>
  <si>
    <t xml:space="preserve">VALOR TOTAL
</t>
  </si>
  <si>
    <t>VIDA ÚTIL (meses)</t>
  </si>
  <si>
    <t>CUSTO TOTAL</t>
  </si>
  <si>
    <t>Total por mês</t>
  </si>
  <si>
    <t>Total</t>
  </si>
  <si>
    <t>%</t>
  </si>
  <si>
    <t>PLANILHA DE CUSTOS E FORMAÇÃO DE PREÇOS</t>
  </si>
  <si>
    <t>MODELO PARA A CONSOLIDAÇÃO E APRESENTAÇÃO DE PROPOSTAS</t>
  </si>
  <si>
    <t>Módulo 1 - Composição da Remuneração</t>
  </si>
  <si>
    <t>Composição da Remuneração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</si>
  <si>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</si>
  <si>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</si>
  <si>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</si>
  <si>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</si>
  <si>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</si>
  <si>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</si>
  <si>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</si>
  <si>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</si>
  <si>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</si>
  <si>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</si>
  <si>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</si>
  <si>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</si>
  <si>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</si>
  <si>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</si>
  <si>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</si>
  <si>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</si>
  <si>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</si>
  <si>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</si>
  <si>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</si>
  <si>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</si>
  <si>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</si>
  <si>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</si>
  <si>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</si>
  <si>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</si>
  <si>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</si>
  <si>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</si>
  <si>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</si>
  <si>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</si>
  <si>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</si>
  <si>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</si>
  <si>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</si>
  <si>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</si>
  <si>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</si>
  <si>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</si>
  <si>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</si>
  <si>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</si>
  <si>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</si>
  <si>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Módulo 4 - Custo de Reposição do Profissional Ausente</t>
  </si>
  <si>
    <t>Submódulo 4.1 - Substituto nas Ausências Legais</t>
  </si>
  <si>
    <t>4.1</t>
  </si>
  <si>
    <t>Substituto nas Ausências Legais</t>
  </si>
  <si>
    <t>Custo de Reposição do Profissional Ausente</t>
  </si>
  <si>
    <t>Submódulo 4.2 - Substituto na Intrajornada</t>
  </si>
  <si>
    <t>4.2</t>
  </si>
  <si>
    <t>Substituto na Intrajornada</t>
  </si>
  <si>
    <t>Quadro-Resumo do Módulo 4 - Custo de Reposição do Profissional Ausente</t>
  </si>
  <si>
    <t>Módulo 5 - Insumos Diversos</t>
  </si>
  <si>
    <t>Insumos Diversos</t>
  </si>
  <si>
    <t>Uniformes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</si>
  <si>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</si>
  <si>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</si>
  <si>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</si>
  <si>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</si>
  <si>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</si>
  <si>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</si>
  <si>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C.2. Tributos Estaduais (especificar)</t>
  </si>
  <si>
    <t>Mão de obra vinculada à execução contratual (valor por empregado)</t>
  </si>
  <si>
    <t>Módulo 6 – Custos Indiretos, Tributos e Lucro</t>
  </si>
  <si>
    <t xml:space="preserve">Valor Total mensal por Empregado </t>
  </si>
  <si>
    <t>Valor Total por Empregado por Ano</t>
  </si>
  <si>
    <t>EPIs</t>
  </si>
  <si>
    <t xml:space="preserve">PROPOSTA COMERCIAL 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</si>
  <si>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</si>
  <si>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</si>
  <si>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</si>
  <si>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</si>
  <si>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</si>
  <si>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</si>
  <si>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</si>
  <si>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t>POSTO ANUAL</t>
  </si>
  <si>
    <t>Declaramos que estamos de pleno acordo com todas as condições estabelecidas no edital e seus anexos.</t>
  </si>
  <si>
    <t>ANEXO IV</t>
  </si>
  <si>
    <t>GRUPO</t>
  </si>
  <si>
    <r>
      <t>PRAZO DE VALIDADE DA PROPOSTA:</t>
    </r>
    <r>
      <rPr>
        <sz val="11"/>
        <color indexed="8"/>
        <rFont val="Calibri"/>
        <family val="2"/>
      </rPr>
      <t xml:space="preserve">  60 DIAS;</t>
    </r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</si>
  <si>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</si>
  <si>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</si>
  <si>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</si>
  <si>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</si>
  <si>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</si>
  <si>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</si>
  <si>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Ausências Legais</t>
  </si>
  <si>
    <t>Licença-Paternidade</t>
  </si>
  <si>
    <t>Ausência por acidente de trabalho</t>
  </si>
  <si>
    <t>Intervalo para repouso e alimentação</t>
  </si>
  <si>
    <t>Intrajornada</t>
  </si>
  <si>
    <t>Férias</t>
  </si>
  <si>
    <t>13º Salário, Férias e Adicional de Férias</t>
  </si>
  <si>
    <t>13º Salário</t>
  </si>
  <si>
    <t>Férias e Adicional de Férias (1/3)</t>
  </si>
  <si>
    <t>Subtotal (A+ B +C+ D+E)</t>
  </si>
  <si>
    <t>Submódulo 2.2 - Encargos Previdenciários (GPS), Fundo de Garantia por Tempo de Serviço (FGTS) e outras contribuições</t>
  </si>
  <si>
    <t>Submódulo 2.3 - Benefícios Mensais e Diários</t>
  </si>
  <si>
    <t>QUADRO-RESUMO DO CUSTO POR EMPREGADO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</si>
  <si>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</si>
  <si>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Incidência dos encargos previstos no Submódulo 2.2 sobre o 13º salário e Férias</t>
  </si>
  <si>
    <t>Sub-Total</t>
  </si>
  <si>
    <t>Ausências por doença</t>
  </si>
  <si>
    <t>DESCRITIVO DOS MÓDULOS</t>
  </si>
  <si>
    <t>Salário-Base</t>
  </si>
  <si>
    <t>MEMÓRIA</t>
  </si>
  <si>
    <t>Alíquota</t>
  </si>
  <si>
    <t>Auxílio-Refeição/Alimentação</t>
  </si>
  <si>
    <t>Cesta básica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</si>
  <si>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</si>
  <si>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Auxílio funeral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</si>
  <si>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</si>
  <si>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r>
      <t xml:space="preserve">Ao </t>
    </r>
    <r>
      <rPr>
        <b/>
        <sz val="11"/>
        <color indexed="8"/>
        <rFont val="Calibri"/>
        <family val="2"/>
      </rPr>
      <t>INSTITUTO FEDERAL DE EDUCAÇÃO, CIÊNCIA E TECNOLOGIA DO CEARÁ</t>
    </r>
  </si>
  <si>
    <t xml:space="preserve">PREÇO GLOBAL R$ </t>
  </si>
  <si>
    <t>DADOS DA EMPRESA</t>
  </si>
  <si>
    <t>A adoção de metodologia de cálculo diversa da constante na planilha deverá ser devidamente acompanhada de memória de cálculo com as devidas fundamentações</t>
  </si>
  <si>
    <t>LOCAL DE EXECUÇÃO DOS SERVIÇOS:  IFCE CAMPUS SOBRAL</t>
  </si>
  <si>
    <t xml:space="preserve">Salário-Base </t>
  </si>
  <si>
    <t xml:space="preserve">Auxílio-Refeição/Alimentação </t>
  </si>
  <si>
    <r>
      <t>Cesta básica</t>
    </r>
    <r>
      <rPr>
        <sz val="12"/>
        <color rgb="FFFF0000"/>
        <rFont val="Times New Roman"/>
        <family val="1"/>
      </rPr>
      <t xml:space="preserve">  </t>
    </r>
  </si>
  <si>
    <t>Insumos</t>
  </si>
  <si>
    <t>(1/11 x 100) + {(1/3)/11}  - Considera-se também o pagamento do substituto.</t>
  </si>
  <si>
    <t>UNIDADE</t>
  </si>
  <si>
    <t>UNID. DE FORNEC.</t>
  </si>
  <si>
    <t xml:space="preserve">QTD. ANUAL
</t>
  </si>
  <si>
    <t>PAR</t>
  </si>
  <si>
    <t>Base de cálculo</t>
  </si>
  <si>
    <t>A cidade de Sobral não tem tarifa de transporte público regulamentada.</t>
  </si>
  <si>
    <t>{(7/30/12) x 100} = 1,94% - Acórdãos n. 1904/2007 -Plenário, n. 3006/2010 do TCU (Após o 1º  ano do contrato, o percentual desse item será alterado para 0,194%, em aditivo de prorrogação, conforme Acórdão nº 1.186/2017 do TCU).</t>
  </si>
  <si>
    <t>Tendo em vista que o APT tem natureza remuneratória, há incidência dos Encargos Previdenciários e FGTS. (1,94 x 36,8%).</t>
  </si>
  <si>
    <t>Cláusula 3º da CCT 2021.</t>
  </si>
  <si>
    <t>1/12 x 100.</t>
  </si>
  <si>
    <t>(art. 22, inciso I da Lei 8.212/91).</t>
  </si>
  <si>
    <t>(art. 15 da Lei 9.424/96; art. 2º do Dec. 3.142/99; e art. 212, § 5º da CF).</t>
  </si>
  <si>
    <t>(art. 22, inciso II da Lei 8.212/91 e art. 10 da Lei 10.666/03).</t>
  </si>
  <si>
    <t>(art. 30 da Lei 8.036/90).</t>
  </si>
  <si>
    <t>(art. 30 do Decreto Lei 1.146/70).</t>
  </si>
  <si>
    <t>(Lei 8.029/90).</t>
  </si>
  <si>
    <t>(art. 1° e 2 do Decreto-Lei 1.146/70).</t>
  </si>
  <si>
    <t>(art. 15 da Lei 8.030/90).</t>
  </si>
  <si>
    <t>R$ 21,00 x 22 dias úteis – 1%.</t>
  </si>
  <si>
    <t>Cláusula 6ª do termo aditivo da CCT – 2021.</t>
  </si>
  <si>
    <t>3 x a remuneração x a incidência (0,000095) / 12 meses.</t>
  </si>
  <si>
    <t>5,55% x 1/12 - Acórdão n. 11186/2017-Plenário - TCU .</t>
  </si>
  <si>
    <t>(0,46 x 8%).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</si>
  <si>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ano.</t>
  </si>
  <si>
    <t>A base de cálculo leva em consideração o somatório da Remuneração / 13º / Férias / Adicional de Férias devido ao substituto possuir o direito de receber proporcionalmente tais verbas.</t>
  </si>
  <si>
    <t>[(1/30)/12] x 100 – Média de dias de ausência por ano, dividido por dias do mês, dividido por meses do ano. Acórdão 6771/2009-TCU-Primeira Câmara.</t>
  </si>
  <si>
    <t>Já está incluso nas férias do Posto.</t>
  </si>
  <si>
    <t>Lista de itens com cotação anexada ao processo.</t>
  </si>
  <si>
    <t>Custo passível de variação - Percentual retirado do Caderno de Logística de Limpeza e Conservação.</t>
  </si>
  <si>
    <t>Tributos Federais: (PIS) + (COFINS)  +  Tributos Municipais: (ISSQN), respectivamente: 0,65% + 3% + 3%.</t>
  </si>
  <si>
    <r>
      <t>Serviços Terceirizados de</t>
    </r>
    <r>
      <rPr>
        <b/>
        <sz val="10"/>
        <color rgb="FF000000"/>
        <rFont val="Calibri"/>
        <family val="2"/>
        <scheme val="minor"/>
      </rPr>
      <t> </t>
    </r>
    <r>
      <rPr>
        <sz val="10"/>
        <color rgb="FF000000"/>
        <rFont val="Calibri"/>
        <family val="2"/>
        <scheme val="minor"/>
      </rPr>
      <t>Copeiragem - CBO: 5134-25</t>
    </r>
  </si>
  <si>
    <t>Calça social com cós e zíper</t>
  </si>
  <si>
    <t>Crachá de identificação com Foto em PVC acompanhado de cordão</t>
  </si>
  <si>
    <t xml:space="preserve">Bata com gola, cor preto, manga curta, 2 bolsos, com abertura de botões.
</t>
  </si>
  <si>
    <r>
      <rPr>
        <b/>
        <sz val="10"/>
        <color theme="1"/>
        <rFont val="Arial"/>
        <family val="2"/>
      </rPr>
      <t>Detergente neutro de 500 ml</t>
    </r>
    <r>
      <rPr>
        <sz val="10"/>
        <color theme="1"/>
        <rFont val="Arial"/>
        <family val="2"/>
      </rPr>
      <t xml:space="preserve"> - composição: tensoativos aniônicos, coadjuvante, preservantes, componente ativo: linear alquibenzeno sulfonato de sódio, aplicação: remoção de gorduras de louças, talheres e panelas, aroma: natural, características adicionais: contém tensoativo biodegradável.</t>
    </r>
  </si>
  <si>
    <r>
      <rPr>
        <b/>
        <sz val="10"/>
        <color rgb="FF000000"/>
        <rFont val="Arial"/>
        <family val="2"/>
      </rPr>
      <t>Esponja dupla face</t>
    </r>
    <r>
      <rPr>
        <sz val="10"/>
        <color rgb="FF000000"/>
        <rFont val="Arial"/>
        <family val="2"/>
      </rPr>
      <t xml:space="preserve"> - material: fibrasintética, formato: retangular, abrasividade, dupla face, aplicação: utensílios   domésticos.</t>
    </r>
  </si>
  <si>
    <r>
      <rPr>
        <b/>
        <sz val="10"/>
        <rFont val="Arial"/>
        <family val="2"/>
      </rPr>
      <t>Limpador multiuso 500 ml</t>
    </r>
    <r>
      <rPr>
        <sz val="10"/>
        <rFont val="Arial"/>
        <family val="2"/>
      </rPr>
      <t xml:space="preserve"> - composição básica: água sanitária, alvejante e desinfetante, aspecto físico: líquido, aplicação: limpeza geral, características adicionais: tampa dosadora de fluxo.</t>
    </r>
  </si>
  <si>
    <r>
      <rPr>
        <b/>
        <sz val="10"/>
        <rFont val="Arial"/>
        <family val="2"/>
      </rPr>
      <t xml:space="preserve">Pano de prato - </t>
    </r>
    <r>
      <rPr>
        <sz val="10"/>
        <rFont val="Arial"/>
        <family val="2"/>
      </rPr>
      <t>características: atoalhado, na cor branca,100% algodão, comprimento: 68 cm, largura: 40 cm, cor: diversas (estampado), características adicionais: alto nível de absorção.</t>
    </r>
  </si>
  <si>
    <r>
      <rPr>
        <b/>
        <sz val="10"/>
        <rFont val="Arial"/>
        <family val="2"/>
      </rPr>
      <t xml:space="preserve">Filme de PVC Esticável </t>
    </r>
    <r>
      <rPr>
        <sz val="10"/>
        <rFont val="Arial"/>
        <family val="2"/>
      </rPr>
      <t>- material: pvc cloreto de polivinila, tipo filme: esticável, largura: 330 mm, aplicação: armazenamento de alimentos, comprimento: 300 m, transmitância: transparente.</t>
    </r>
  </si>
  <si>
    <r>
      <rPr>
        <b/>
        <sz val="10"/>
        <rFont val="Arial"/>
        <family val="2"/>
      </rPr>
      <t>Saco de Lixo 40 Litros</t>
    </r>
    <r>
      <rPr>
        <sz val="10"/>
        <rFont val="Arial"/>
        <family val="2"/>
      </rPr>
      <t xml:space="preserve"> - saco plástico lixo, capacidade: 40l, cor: preta, largura: 53 cm, altura: 57 cm, espessura: 0,008 micra, aplicação: coleta de lixo.</t>
    </r>
  </si>
  <si>
    <r>
      <t>Aromatizante Odorizador de Ambientes Aerossol 360 ml</t>
    </r>
    <r>
      <rPr>
        <sz val="10"/>
        <rFont val="Arial"/>
        <family val="2"/>
      </rPr>
      <t xml:space="preserve"> - desodorante aromatizante de ambiente, tipo: aerossol, aroma: lavanda, uso: geral, características adicionais: biodegradável.</t>
    </r>
  </si>
  <si>
    <r>
      <rPr>
        <b/>
        <sz val="10"/>
        <rFont val="Arial"/>
        <family val="2"/>
      </rPr>
      <t>Vassoura de pêlo sintético</t>
    </r>
    <r>
      <rPr>
        <sz val="10"/>
        <rFont val="Arial"/>
        <family val="2"/>
      </rPr>
      <t xml:space="preserve"> - material cerdas: pêlo sintético, material cabo: madeira, comprimento cepa: 30 cm, características adicionais: com cabo, aplicação: limpeza em geral.</t>
    </r>
  </si>
  <si>
    <r>
      <t xml:space="preserve">Pá de lixo plástica com cabo longo - </t>
    </r>
    <r>
      <rPr>
        <sz val="10"/>
        <rFont val="Arial"/>
        <family val="2"/>
      </rPr>
      <t>pá coletora lixo, material coletor: plástico, material cabo: metal revestido com plástico, comprimento cabo: 60 cm, comprimento: 25 cm, largura: 20 cm, modelo: sem tampa, características adicionais: cabo e coletor em ângulo de 90º.</t>
    </r>
  </si>
  <si>
    <r>
      <rPr>
        <b/>
        <sz val="10"/>
        <rFont val="Arial"/>
        <family val="2"/>
      </rPr>
      <t>Rodo médio</t>
    </r>
    <r>
      <rPr>
        <sz val="10"/>
        <rFont val="Arial"/>
        <family val="2"/>
      </rPr>
      <t xml:space="preserve"> - material cabo: madeira, material suporte: plástico, comprimento suporte: 60 cm, borracha.</t>
    </r>
  </si>
  <si>
    <r>
      <rPr>
        <b/>
        <sz val="10"/>
        <rFont val="Arial"/>
        <family val="2"/>
      </rPr>
      <t xml:space="preserve">Sabão em pó - </t>
    </r>
    <r>
      <rPr>
        <sz val="10"/>
        <rFont val="Arial"/>
        <family val="2"/>
      </rPr>
      <t>aplicação: limpeza geral, aditivos: não aplicável, odor: não aplicável 1kg.</t>
    </r>
  </si>
  <si>
    <r>
      <rPr>
        <b/>
        <sz val="10"/>
        <rFont val="Arial"/>
        <family val="2"/>
      </rPr>
      <t>Água sanitária 1 litro</t>
    </r>
    <r>
      <rPr>
        <sz val="10"/>
        <rFont val="Arial"/>
        <family val="2"/>
      </rPr>
      <t xml:space="preserve"> - composição química: hipoclorito de sódio, hidróxido de sódio, cloreto, cor: incolor, aplicação: lavagem e alvejante de roupas, banheiras, pias, tipo: comum.</t>
    </r>
  </si>
  <si>
    <r>
      <rPr>
        <b/>
        <sz val="10"/>
        <rFont val="Arial"/>
        <family val="2"/>
      </rPr>
      <t>Pano de chão</t>
    </r>
    <r>
      <rPr>
        <sz val="10"/>
        <rFont val="Arial"/>
        <family val="2"/>
      </rPr>
      <t xml:space="preserve"> - pano limpeza, material: algodão cru, comprimento: 85 cm, largura: 60 cm, características adicionais: chão, tipo: saco.</t>
    </r>
  </si>
  <si>
    <r>
      <rPr>
        <b/>
        <sz val="10"/>
        <rFont val="Arial"/>
        <family val="2"/>
      </rPr>
      <t>Touca rede de cabelo (caixa: 100 unidades)</t>
    </r>
    <r>
      <rPr>
        <sz val="10"/>
        <rFont val="Arial"/>
        <family val="2"/>
      </rPr>
      <t xml:space="preserve"> - material: tecido, cor: branca, aplicação: cozinha industrial.</t>
    </r>
  </si>
  <si>
    <r>
      <rPr>
        <b/>
        <sz val="10"/>
        <rFont val="Arial"/>
        <family val="2"/>
      </rPr>
      <t xml:space="preserve">Máscara descartável (caixa: 100 unidades) </t>
    </r>
    <r>
      <rPr>
        <sz val="10"/>
        <rFont val="Arial"/>
        <family val="2"/>
      </rPr>
      <t>- uso geral, material: fibra de poliéster, tipo de fixação: tira elástica, características adicionais: grampo ajuste nasal em alumínio.</t>
    </r>
  </si>
  <si>
    <t>CAIXA</t>
  </si>
  <si>
    <r>
      <rPr>
        <b/>
        <sz val="10"/>
        <rFont val="Arial"/>
        <family val="2"/>
      </rPr>
      <t>Balde plástico 20 litros</t>
    </r>
    <r>
      <rPr>
        <sz val="10"/>
        <rFont val="Arial"/>
        <family val="2"/>
      </rPr>
      <t xml:space="preserve"> - material: plástico, capacidade: 20l, características adicionais: com alça metálica, aplicação: usogeral.</t>
    </r>
  </si>
  <si>
    <r>
      <rPr>
        <b/>
        <sz val="10"/>
        <rFont val="Arial"/>
        <family val="2"/>
      </rPr>
      <t xml:space="preserve">Balde plástico 10 litros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material: plástico, tamanho: médio, material alça: arame galvanizado, capacidade: 10l, cor: preta.</t>
    </r>
  </si>
  <si>
    <r>
      <rPr>
        <b/>
        <sz val="10"/>
        <rFont val="Arial"/>
        <family val="2"/>
      </rPr>
      <t xml:space="preserve">Lustra móveis perfumado 200 ml - </t>
    </r>
    <r>
      <rPr>
        <sz val="10"/>
        <rFont val="Arial"/>
        <family val="2"/>
      </rPr>
      <t>componentes: base de silicone, aroma: lavanda, aplicação: móveis e superfícies lisas, aspecto físico: líquido.</t>
    </r>
  </si>
  <si>
    <r>
      <rPr>
        <b/>
        <sz val="10"/>
        <rFont val="Arial"/>
        <family val="2"/>
      </rPr>
      <t xml:space="preserve">Desinfetante 1 litro </t>
    </r>
    <r>
      <rPr>
        <sz val="10"/>
        <rFont val="Arial"/>
        <family val="2"/>
      </rPr>
      <t>- composição: base de quaternário de amônio, princípio ativo: cloreto alquil dimetil benzil amônio, tensoativos, teor ativo: solução concentrada, teor ativo em torno de 50%, forma física: solução aquosa, característica adicional: com aroma.</t>
    </r>
  </si>
  <si>
    <r>
      <rPr>
        <b/>
        <sz val="10"/>
        <rFont val="Arial"/>
        <family val="2"/>
      </rPr>
      <t xml:space="preserve">Sabão em barra de côco (1kg) </t>
    </r>
    <r>
      <rPr>
        <sz val="10"/>
        <rFont val="Arial"/>
        <family val="2"/>
      </rPr>
      <t>- sabão barra, composição básica: sais + ácido graxo, tipo: côco natural, características adicionais: sem perfume, pacote 1 kg.</t>
    </r>
  </si>
  <si>
    <r>
      <rPr>
        <b/>
        <sz val="10"/>
        <rFont val="Arial"/>
        <family val="2"/>
      </rPr>
      <t>Flanela de algodão</t>
    </r>
    <r>
      <rPr>
        <sz val="10"/>
        <rFont val="Arial"/>
        <family val="2"/>
      </rPr>
      <t xml:space="preserve"> - material: algodão, comprimento: 40 cm, largura: 60 cm, cor: branca.</t>
    </r>
  </si>
  <si>
    <r>
      <rPr>
        <b/>
        <sz val="10"/>
        <rFont val="Arial"/>
        <family val="2"/>
      </rPr>
      <t xml:space="preserve">Avental impermeável </t>
    </r>
    <r>
      <rPr>
        <sz val="10"/>
        <rFont val="Arial"/>
        <family val="2"/>
      </rPr>
      <t>- material: pvc-cloreto de polivinila, modelo: forrado, tipo: impermeável, cor: branca, comprimento: 120 cm, largura: 70 cm, características adicionais: tiras de amarrar fixas.</t>
    </r>
  </si>
  <si>
    <t>PACOTE</t>
  </si>
  <si>
    <t>Sapatilha preta, sem salto.</t>
  </si>
  <si>
    <r>
      <t xml:space="preserve">Esponja de lã de aço (pacote com 8 unidades) </t>
    </r>
    <r>
      <rPr>
        <sz val="10"/>
        <color rgb="FF000000"/>
        <rFont val="Arial"/>
        <family val="2"/>
      </rPr>
      <t xml:space="preserve"> - material: lã aço, formato: anatômico, abrasividade: mínima, aplicação: utensílios de alumínio, esponja limpeza, material: lã de aço carbono, formato: retangular, aplicação: limpeza geral, características adicionais: textura macia e isenta de sinais de oxidação, comprimento mínimo: 100 mm, largura mínima: 75 mm.</t>
    </r>
  </si>
  <si>
    <r>
      <rPr>
        <b/>
        <sz val="10"/>
        <rFont val="Arial"/>
        <family val="2"/>
      </rPr>
      <t>Flanela de algodão</t>
    </r>
    <r>
      <rPr>
        <sz val="10"/>
        <rFont val="Arial"/>
        <family val="2"/>
      </rPr>
      <t xml:space="preserve"> - material: algodão, comprimento: 40 cm, largura: 60 cm, cor: laranja.</t>
    </r>
  </si>
  <si>
    <r>
      <rPr>
        <b/>
        <sz val="10"/>
        <rFont val="Arial"/>
        <family val="2"/>
      </rPr>
      <t>Saco de Lixo 100 Litros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(pacote com 100 unidades)</t>
    </r>
    <r>
      <rPr>
        <sz val="10"/>
        <rFont val="Arial"/>
        <family val="2"/>
      </rPr>
      <t xml:space="preserve"> - saco plástico lixo, capacidade: 100l, cor: preta, largura: 75 cm, altura: 105 cm, características adicionais: peça única, suporta 20 kg, espessura: 0,10 mm, aplicação: coleta de lixo, material: polietileno alta densidade.</t>
    </r>
  </si>
  <si>
    <r>
      <rPr>
        <b/>
        <sz val="10"/>
        <rFont val="Arial"/>
        <family val="2"/>
      </rPr>
      <t xml:space="preserve">Álcool etílico hidratado 70° GL (1 litro) </t>
    </r>
    <r>
      <rPr>
        <sz val="10"/>
        <rFont val="Arial"/>
        <family val="2"/>
      </rPr>
      <t xml:space="preserve"> - álcool etílico limpeza de ambientes, tipo: etílico hidratado, composição: hidroalcóolica, aparência visual: gel, concentração: 70¨inpm.</t>
    </r>
  </si>
  <si>
    <r>
      <rPr>
        <b/>
        <sz val="10"/>
        <rFont val="Arial"/>
        <family val="2"/>
      </rPr>
      <t xml:space="preserve">Luva látex natural forrada </t>
    </r>
    <r>
      <rPr>
        <sz val="10"/>
        <rFont val="Arial"/>
        <family val="2"/>
      </rPr>
      <t>- luva de borracha de uso doméstico.</t>
    </r>
  </si>
  <si>
    <t>POSTO DE COPEIRA</t>
  </si>
  <si>
    <t>UNIFORME COPEIRA</t>
  </si>
  <si>
    <t>MATERIAIS PARA COPA</t>
  </si>
  <si>
    <t>(8,33% + 12,10%) x 35,8% = 7,31%. (No entanto, o Anexo XII da IN 05/2017 indica 7,6% para retenção na conta vinculada).</t>
  </si>
  <si>
    <t>C.1. Tributos Federais (PIS = 0,65% + COFINS = 3,00%)</t>
  </si>
  <si>
    <t>C.3. Tributos Municipais (ISS)</t>
  </si>
  <si>
    <t>Auxílio creche</t>
  </si>
  <si>
    <t>6 meses x valor do benefício x a incidência (0,000095) / 12 meses.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</si>
</sst>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[$R$-416]\ #,##0.00;[Red]\-[$R$-416]\ #,##0.00"/>
    <numFmt numFmtId="167" formatCode="_-&quot;R$ &quot;* #,##0.00_-;&quot;-R$ &quot;* #,##0.00_-;_-&quot;R$ &quot;* \-??_-;_-@_-"/>
    <numFmt numFmtId="168" formatCode="&quot;R$&quot;\ 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0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color theme="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3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indexed="64"/>
      <name val="Arial"/>
      <family val="2"/>
    </font>
    <font>
      <b/>
      <sz val="11"/>
      <color indexed="64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6" fillId="0" borderId="0" applyFill="0" applyBorder="0" applyAlignment="0" applyProtection="0"/>
    <xf numFmtId="0" fontId="23" fillId="0" borderId="0"/>
    <xf numFmtId="9" fontId="23" fillId="0" borderId="0" applyBorder="0" applyProtection="0"/>
    <xf numFmtId="167" fontId="23" fillId="0" borderId="0" applyBorder="0" applyProtection="0"/>
  </cellStyleXfs>
  <cellXfs count="223">
    <xf numFmtId="0" fontId="0" fillId="0" borderId="0" xfId="0"/>
    <xf numFmtId="0" fontId="3" fillId="0" borderId="0" xfId="3"/>
    <xf numFmtId="0" fontId="9" fillId="0" borderId="0" xfId="0" applyFont="1"/>
    <xf numFmtId="0" fontId="9" fillId="0" borderId="0" xfId="0" applyFont="1" applyAlignment="1">
      <alignment horizontal="right"/>
    </xf>
    <xf numFmtId="44" fontId="9" fillId="0" borderId="0" xfId="0" applyNumberFormat="1" applyFont="1"/>
    <xf numFmtId="164" fontId="9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center" vertical="center"/>
    </xf>
    <xf numFmtId="164" fontId="16" fillId="4" borderId="10" xfId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5" fillId="0" borderId="1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4" fontId="9" fillId="0" borderId="15" xfId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0" fontId="9" fillId="0" borderId="1" xfId="2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0" fontId="9" fillId="6" borderId="1" xfId="0" applyNumberFormat="1" applyFont="1" applyFill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0" fontId="9" fillId="0" borderId="1" xfId="2" applyNumberFormat="1" applyFont="1" applyFill="1" applyBorder="1" applyAlignment="1">
      <alignment horizontal="center" vertical="center" wrapText="1"/>
    </xf>
    <xf numFmtId="10" fontId="8" fillId="0" borderId="28" xfId="2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 wrapText="1"/>
    </xf>
    <xf numFmtId="164" fontId="8" fillId="0" borderId="29" xfId="1" applyFont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164" fontId="9" fillId="0" borderId="29" xfId="1" applyFont="1" applyBorder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44" fontId="9" fillId="0" borderId="25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10" fontId="9" fillId="0" borderId="1" xfId="2" quotePrefix="1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64" fontId="9" fillId="0" borderId="15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9" fillId="0" borderId="15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9" fillId="6" borderId="28" xfId="0" applyFont="1" applyFill="1" applyBorder="1" applyAlignment="1">
      <alignment vertical="center" wrapText="1"/>
    </xf>
    <xf numFmtId="164" fontId="9" fillId="6" borderId="1" xfId="1" applyFont="1" applyFill="1" applyBorder="1" applyAlignment="1">
      <alignment vertical="center" wrapText="1"/>
    </xf>
    <xf numFmtId="164" fontId="9" fillId="6" borderId="15" xfId="1" applyFont="1" applyFill="1" applyBorder="1" applyAlignment="1">
      <alignment horizontal="left" vertical="center" wrapText="1"/>
    </xf>
    <xf numFmtId="164" fontId="9" fillId="6" borderId="29" xfId="1" applyFont="1" applyFill="1" applyBorder="1" applyAlignment="1">
      <alignment horizontal="left" vertical="center" wrapText="1"/>
    </xf>
    <xf numFmtId="164" fontId="9" fillId="0" borderId="15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164" fontId="9" fillId="0" borderId="29" xfId="1" applyFont="1" applyBorder="1" applyAlignment="1">
      <alignment horizontal="left" vertical="center" wrapText="1"/>
    </xf>
    <xf numFmtId="10" fontId="9" fillId="0" borderId="0" xfId="0" applyNumberFormat="1" applyFont="1"/>
    <xf numFmtId="10" fontId="9" fillId="6" borderId="0" xfId="2" applyNumberFormat="1" applyFont="1" applyFill="1" applyAlignment="1">
      <alignment horizontal="center"/>
    </xf>
    <xf numFmtId="0" fontId="9" fillId="6" borderId="0" xfId="0" applyFont="1" applyFill="1"/>
    <xf numFmtId="0" fontId="8" fillId="0" borderId="18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10" fontId="9" fillId="0" borderId="28" xfId="2" quotePrefix="1" applyNumberFormat="1" applyFont="1" applyFill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justify" vertical="center" wrapText="1"/>
    </xf>
    <xf numFmtId="10" fontId="9" fillId="0" borderId="28" xfId="2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0" borderId="15" xfId="1" applyFont="1" applyBorder="1" applyAlignment="1">
      <alignment vertical="center" wrapText="1"/>
    </xf>
    <xf numFmtId="164" fontId="8" fillId="0" borderId="29" xfId="1" applyFont="1" applyBorder="1" applyAlignment="1">
      <alignment vertical="center" wrapText="1"/>
    </xf>
    <xf numFmtId="164" fontId="9" fillId="0" borderId="15" xfId="1" applyFont="1" applyFill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center" vertical="center" wrapText="1"/>
    </xf>
    <xf numFmtId="44" fontId="9" fillId="6" borderId="15" xfId="1" applyNumberFormat="1" applyFont="1" applyFill="1" applyBorder="1" applyAlignment="1">
      <alignment vertical="center" wrapText="1"/>
    </xf>
    <xf numFmtId="44" fontId="9" fillId="0" borderId="15" xfId="1" applyNumberFormat="1" applyFont="1" applyBorder="1" applyAlignment="1">
      <alignment vertical="center" wrapText="1"/>
    </xf>
    <xf numFmtId="44" fontId="8" fillId="0" borderId="29" xfId="1" applyNumberFormat="1" applyFont="1" applyBorder="1" applyAlignment="1">
      <alignment vertical="center" wrapText="1"/>
    </xf>
    <xf numFmtId="164" fontId="9" fillId="6" borderId="15" xfId="1" applyFont="1" applyFill="1" applyBorder="1" applyAlignment="1">
      <alignment vertical="center" wrapText="1"/>
    </xf>
    <xf numFmtId="44" fontId="8" fillId="0" borderId="29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4" fontId="9" fillId="0" borderId="29" xfId="1" applyFont="1" applyBorder="1" applyAlignment="1">
      <alignment horizontal="justify" vertical="center" wrapText="1"/>
    </xf>
    <xf numFmtId="0" fontId="9" fillId="0" borderId="15" xfId="1" applyNumberFormat="1" applyFont="1" applyFill="1" applyBorder="1" applyAlignment="1">
      <alignment horizontal="justify" vertical="center" wrapText="1"/>
    </xf>
    <xf numFmtId="164" fontId="9" fillId="0" borderId="15" xfId="1" applyFont="1" applyFill="1" applyBorder="1" applyAlignment="1">
      <alignment horizontal="justify" vertical="center" wrapText="1"/>
    </xf>
    <xf numFmtId="0" fontId="9" fillId="0" borderId="29" xfId="1" applyNumberFormat="1" applyFont="1" applyFill="1" applyBorder="1" applyAlignment="1">
      <alignment horizontal="justify" vertical="center" wrapText="1"/>
    </xf>
    <xf numFmtId="0" fontId="9" fillId="0" borderId="0" xfId="0" applyFont="1" applyAlignment="1"/>
    <xf numFmtId="164" fontId="9" fillId="0" borderId="15" xfId="1" applyFont="1" applyBorder="1" applyAlignment="1">
      <alignment vertical="center" wrapText="1"/>
    </xf>
    <xf numFmtId="164" fontId="9" fillId="0" borderId="29" xfId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0" fontId="9" fillId="0" borderId="0" xfId="2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justify" vertical="center" wrapText="1"/>
    </xf>
    <xf numFmtId="44" fontId="9" fillId="0" borderId="15" xfId="0" applyNumberFormat="1" applyFont="1" applyBorder="1" applyAlignment="1">
      <alignment vertical="center" wrapText="1"/>
    </xf>
    <xf numFmtId="164" fontId="9" fillId="6" borderId="29" xfId="1" applyFont="1" applyFill="1" applyBorder="1" applyAlignment="1">
      <alignment vertical="center" wrapText="1"/>
    </xf>
    <xf numFmtId="0" fontId="26" fillId="0" borderId="45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164" fontId="9" fillId="0" borderId="15" xfId="1" applyFont="1" applyBorder="1" applyAlignment="1">
      <alignment horizontal="justify" vertical="center" wrapText="1"/>
    </xf>
    <xf numFmtId="10" fontId="12" fillId="0" borderId="15" xfId="5" applyNumberFormat="1" applyFont="1" applyBorder="1" applyAlignment="1">
      <alignment horizontal="justify" vertical="center"/>
    </xf>
    <xf numFmtId="0" fontId="27" fillId="2" borderId="1" xfId="3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right" vertical="center"/>
    </xf>
    <xf numFmtId="0" fontId="22" fillId="0" borderId="1" xfId="3" applyFont="1" applyBorder="1" applyAlignment="1">
      <alignment horizontal="center" vertical="center"/>
    </xf>
    <xf numFmtId="44" fontId="22" fillId="0" borderId="1" xfId="3" applyNumberFormat="1" applyFont="1" applyBorder="1" applyAlignment="1">
      <alignment horizontal="center" vertical="center"/>
    </xf>
    <xf numFmtId="166" fontId="4" fillId="2" borderId="1" xfId="3" applyNumberFormat="1" applyFont="1" applyFill="1" applyBorder="1" applyAlignment="1">
      <alignment vertical="center"/>
    </xf>
    <xf numFmtId="168" fontId="22" fillId="0" borderId="1" xfId="0" applyNumberFormat="1" applyFont="1" applyFill="1" applyBorder="1" applyAlignment="1">
      <alignment horizontal="center" vertical="center"/>
    </xf>
    <xf numFmtId="168" fontId="22" fillId="0" borderId="1" xfId="7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164" fontId="1" fillId="7" borderId="11" xfId="1" applyFill="1" applyBorder="1" applyAlignment="1">
      <alignment horizontal="center" vertical="center" wrapText="1"/>
    </xf>
    <xf numFmtId="164" fontId="1" fillId="7" borderId="14" xfId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0" fillId="7" borderId="13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0" fontId="28" fillId="0" borderId="47" xfId="3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justify" vertical="center" wrapText="1"/>
    </xf>
    <xf numFmtId="0" fontId="26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justify" vertical="center" wrapText="1"/>
    </xf>
    <xf numFmtId="0" fontId="30" fillId="8" borderId="2" xfId="0" applyFont="1" applyFill="1" applyBorder="1" applyAlignment="1">
      <alignment horizontal="justify" vertical="center" wrapText="1"/>
    </xf>
    <xf numFmtId="0" fontId="22" fillId="8" borderId="3" xfId="0" applyFont="1" applyFill="1" applyBorder="1" applyAlignment="1">
      <alignment horizontal="justify" vertical="center"/>
    </xf>
    <xf numFmtId="0" fontId="22" fillId="8" borderId="4" xfId="0" applyFont="1" applyFill="1" applyBorder="1" applyAlignment="1">
      <alignment horizontal="justify" vertical="center"/>
    </xf>
    <xf numFmtId="0" fontId="6" fillId="8" borderId="2" xfId="0" applyFont="1" applyFill="1" applyBorder="1" applyAlignment="1">
      <alignment horizontal="justify" vertical="center"/>
    </xf>
    <xf numFmtId="0" fontId="6" fillId="8" borderId="3" xfId="0" applyFont="1" applyFill="1" applyBorder="1" applyAlignment="1">
      <alignment horizontal="justify" vertical="center"/>
    </xf>
    <xf numFmtId="0" fontId="6" fillId="8" borderId="4" xfId="0" applyFont="1" applyFill="1" applyBorder="1" applyAlignment="1">
      <alignment horizontal="justify" vertical="center"/>
    </xf>
    <xf numFmtId="0" fontId="6" fillId="8" borderId="2" xfId="0" applyFont="1" applyFill="1" applyBorder="1" applyAlignment="1">
      <alignment horizontal="justify" vertical="center" wrapText="1"/>
    </xf>
    <xf numFmtId="0" fontId="6" fillId="8" borderId="3" xfId="0" applyFont="1" applyFill="1" applyBorder="1" applyAlignment="1">
      <alignment horizontal="justify" vertical="center" wrapText="1"/>
    </xf>
    <xf numFmtId="0" fontId="6" fillId="8" borderId="4" xfId="0" applyFont="1" applyFill="1" applyBorder="1" applyAlignment="1">
      <alignment horizontal="justify" vertical="center" wrapText="1"/>
    </xf>
    <xf numFmtId="0" fontId="4" fillId="8" borderId="2" xfId="0" applyFont="1" applyFill="1" applyBorder="1" applyAlignment="1">
      <alignment horizontal="justify" vertical="center"/>
    </xf>
    <xf numFmtId="0" fontId="4" fillId="0" borderId="46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47" xfId="3" applyFont="1" applyBorder="1" applyAlignment="1">
      <alignment horizontal="center" vertical="center"/>
    </xf>
    <xf numFmtId="0" fontId="26" fillId="0" borderId="2" xfId="0" applyFont="1" applyBorder="1" applyAlignment="1">
      <alignment horizontal="justify" vertical="justify" wrapText="1"/>
    </xf>
    <xf numFmtId="0" fontId="26" fillId="0" borderId="3" xfId="0" applyFont="1" applyBorder="1" applyAlignment="1">
      <alignment horizontal="justify" vertical="justify" wrapText="1"/>
    </xf>
    <xf numFmtId="0" fontId="26" fillId="0" borderId="4" xfId="0" applyFont="1" applyBorder="1" applyAlignment="1">
      <alignment horizontal="justify" vertical="justify" wrapText="1"/>
    </xf>
    <xf numFmtId="0" fontId="22" fillId="0" borderId="2" xfId="0" applyFont="1" applyBorder="1" applyAlignment="1">
      <alignment horizontal="justify" vertical="justify" wrapText="1"/>
    </xf>
    <xf numFmtId="0" fontId="22" fillId="0" borderId="3" xfId="0" applyFont="1" applyBorder="1" applyAlignment="1">
      <alignment horizontal="justify" vertical="justify" wrapText="1"/>
    </xf>
    <xf numFmtId="0" fontId="22" fillId="0" borderId="4" xfId="0" applyFont="1" applyBorder="1" applyAlignment="1">
      <alignment horizontal="justify" vertical="justify" wrapText="1"/>
    </xf>
    <xf numFmtId="0" fontId="22" fillId="8" borderId="2" xfId="0" applyFont="1" applyFill="1" applyBorder="1" applyAlignment="1">
      <alignment horizontal="justify" vertical="center" wrapText="1"/>
    </xf>
    <xf numFmtId="164" fontId="9" fillId="6" borderId="28" xfId="1" applyFont="1" applyFill="1" applyBorder="1" applyAlignment="1">
      <alignment vertical="center" wrapText="1"/>
    </xf>
  </cellXfs>
  <cellStyles count="8">
    <cellStyle name="Moeda" xfId="1" builtinId="4"/>
    <cellStyle name="Moeda 2" xfId="7"/>
    <cellStyle name="Normal" xfId="0" builtinId="0"/>
    <cellStyle name="Normal 2" xfId="3"/>
    <cellStyle name="Normal 3" xfId="5"/>
    <cellStyle name="Porcentagem" xfId="2" builtinId="5"/>
    <cellStyle name="Porcentagem 2" xfId="6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topLeftCell="A19" zoomScaleSheetLayoutView="100" workbookViewId="0">
      <selection activeCell="A29" sqref="A29:C29"/>
    </sheetView>
  </sheetViews>
  <sheetFormatPr defaultRowHeight="15"/>
  <cols>
    <col min="2" max="2" width="13.28515625" customWidth="1"/>
    <col min="3" max="3" width="27.42578125" customWidth="1"/>
    <col min="4" max="4" width="11.7109375" customWidth="1"/>
    <col min="5" max="5" width="12" customWidth="1"/>
    <col min="6" max="6" width="14.42578125" customWidth="1"/>
    <col min="7" max="7" width="16.85546875" customWidth="1"/>
  </cols>
  <sheetData>
    <row r="1" spans="1:7">
      <c r="A1" s="131" t="s">
        <v>84</v>
      </c>
      <c r="B1" s="131"/>
      <c r="C1" s="131"/>
      <c r="D1" s="131"/>
      <c r="E1" s="131"/>
      <c r="F1" s="131"/>
      <c r="G1" s="131"/>
    </row>
    <row r="2" spans="1:7" ht="54" customHeight="1">
      <c r="A2" s="130" t="s">
        <v>121</v>
      </c>
      <c r="B2" s="130"/>
      <c r="C2" s="130"/>
      <c r="D2" s="130"/>
      <c r="E2" s="130"/>
      <c r="F2" s="130"/>
      <c r="G2" s="130"/>
    </row>
    <row r="3" spans="1:7">
      <c r="A3" s="129"/>
      <c r="B3" s="129"/>
      <c r="C3" s="129"/>
      <c r="D3" s="129"/>
      <c r="E3" s="129"/>
      <c r="F3" s="129"/>
      <c r="G3" s="129"/>
    </row>
    <row r="4" spans="1:7">
      <c r="A4" s="129"/>
      <c r="B4" s="129"/>
      <c r="C4" s="129"/>
      <c r="D4" s="129"/>
      <c r="E4" s="129"/>
      <c r="F4" s="129"/>
      <c r="G4" s="129"/>
    </row>
    <row r="5" spans="1:7">
      <c r="A5" s="129"/>
      <c r="B5" s="129"/>
      <c r="C5" s="129"/>
      <c r="D5" s="129"/>
      <c r="E5" s="129"/>
      <c r="F5" s="129"/>
      <c r="G5" s="129"/>
    </row>
    <row r="6" spans="1:7">
      <c r="A6" s="129"/>
      <c r="B6" s="129"/>
      <c r="C6" s="129"/>
      <c r="D6" s="129"/>
      <c r="E6" s="129"/>
      <c r="F6" s="129"/>
      <c r="G6" s="129"/>
    </row>
    <row r="7" spans="1:7">
      <c r="A7" s="129"/>
      <c r="B7" s="129"/>
      <c r="C7" s="129"/>
      <c r="D7" s="129"/>
      <c r="E7" s="129"/>
      <c r="F7" s="129"/>
      <c r="G7" s="129"/>
    </row>
    <row r="8" spans="1:7" ht="17.25">
      <c r="A8" s="133" t="s">
        <v>74</v>
      </c>
      <c r="B8" s="133"/>
      <c r="C8" s="133"/>
      <c r="D8" s="133"/>
      <c r="E8" s="133"/>
      <c r="F8" s="133"/>
      <c r="G8" s="133"/>
    </row>
    <row r="9" spans="1:7">
      <c r="A9" s="129"/>
      <c r="B9" s="129"/>
      <c r="C9" s="129"/>
      <c r="D9" s="129"/>
      <c r="E9" s="129"/>
      <c r="F9" s="129"/>
      <c r="G9" s="129"/>
    </row>
    <row r="10" spans="1:7" ht="15.75" customHeight="1">
      <c r="A10" s="134" t="s">
        <v>119</v>
      </c>
      <c r="B10" s="134"/>
      <c r="C10" s="134"/>
      <c r="D10" s="134"/>
      <c r="E10" s="134"/>
      <c r="F10" s="134"/>
      <c r="G10" s="134"/>
    </row>
    <row r="11" spans="1:7">
      <c r="A11" s="129"/>
      <c r="B11" s="129"/>
      <c r="C11" s="129"/>
      <c r="D11" s="129"/>
      <c r="E11" s="129"/>
      <c r="F11" s="129"/>
      <c r="G11" s="129"/>
    </row>
    <row r="12" spans="1:7" ht="16.5" customHeight="1" thickBot="1">
      <c r="A12" s="136" t="s">
        <v>123</v>
      </c>
      <c r="B12" s="136"/>
      <c r="C12" s="136"/>
      <c r="D12" s="136"/>
      <c r="E12" s="136"/>
      <c r="F12" s="136"/>
      <c r="G12" s="137"/>
    </row>
    <row r="13" spans="1:7" ht="25.5">
      <c r="A13" s="116" t="s">
        <v>85</v>
      </c>
      <c r="B13" s="116" t="s">
        <v>75</v>
      </c>
      <c r="C13" s="116" t="s">
        <v>76</v>
      </c>
      <c r="D13" s="10" t="s">
        <v>77</v>
      </c>
      <c r="E13" s="116" t="s">
        <v>78</v>
      </c>
      <c r="F13" s="10" t="s">
        <v>79</v>
      </c>
      <c r="G13" s="10" t="s">
        <v>80</v>
      </c>
    </row>
    <row r="14" spans="1:7">
      <c r="A14" s="117"/>
      <c r="B14" s="117"/>
      <c r="C14" s="117"/>
      <c r="D14" s="10" t="s">
        <v>81</v>
      </c>
      <c r="E14" s="117"/>
      <c r="F14" s="10"/>
      <c r="G14" s="10"/>
    </row>
    <row r="15" spans="1:7" ht="15.75" thickBot="1">
      <c r="A15" s="118"/>
      <c r="B15" s="118"/>
      <c r="C15" s="118"/>
      <c r="D15" s="11"/>
      <c r="E15" s="118"/>
      <c r="F15" s="11"/>
      <c r="G15" s="12"/>
    </row>
    <row r="16" spans="1:7">
      <c r="A16" s="119"/>
      <c r="B16" s="119">
        <v>1</v>
      </c>
      <c r="C16" s="121" t="s">
        <v>159</v>
      </c>
      <c r="D16" s="119">
        <v>1</v>
      </c>
      <c r="E16" s="123" t="s">
        <v>82</v>
      </c>
      <c r="F16" s="125">
        <f>Copeira!D110</f>
        <v>37797.22477948758</v>
      </c>
      <c r="G16" s="125">
        <f>F16*D16</f>
        <v>37797.22477948758</v>
      </c>
    </row>
    <row r="17" spans="1:7" ht="29.25" customHeight="1" thickBot="1">
      <c r="A17" s="135"/>
      <c r="B17" s="120"/>
      <c r="C17" s="122"/>
      <c r="D17" s="120"/>
      <c r="E17" s="124"/>
      <c r="F17" s="126"/>
      <c r="G17" s="126"/>
    </row>
    <row r="18" spans="1:7" ht="21.75" customHeight="1" thickBot="1">
      <c r="A18" s="127" t="s">
        <v>80</v>
      </c>
      <c r="B18" s="127"/>
      <c r="C18" s="127"/>
      <c r="D18" s="127"/>
      <c r="E18" s="127"/>
      <c r="F18" s="127"/>
      <c r="G18" s="9">
        <f>SUM(G16:G16)</f>
        <v>37797.22477948758</v>
      </c>
    </row>
    <row r="19" spans="1:7">
      <c r="A19" s="129"/>
      <c r="B19" s="129"/>
      <c r="C19" s="129"/>
      <c r="D19" s="129"/>
      <c r="E19" s="129"/>
      <c r="F19" s="129"/>
      <c r="G19" s="129"/>
    </row>
    <row r="20" spans="1:7">
      <c r="A20" s="128" t="s">
        <v>120</v>
      </c>
      <c r="B20" s="128"/>
      <c r="C20" s="128"/>
      <c r="D20" s="128"/>
      <c r="E20" s="128"/>
      <c r="F20" s="128"/>
      <c r="G20" s="128"/>
    </row>
    <row r="21" spans="1:7">
      <c r="A21" s="128" t="s">
        <v>86</v>
      </c>
      <c r="B21" s="128"/>
      <c r="C21" s="128"/>
      <c r="D21" s="128"/>
      <c r="E21" s="128"/>
      <c r="F21" s="128"/>
      <c r="G21" s="128"/>
    </row>
    <row r="22" spans="1:7">
      <c r="A22" s="128" t="s">
        <v>83</v>
      </c>
      <c r="B22" s="128"/>
      <c r="C22" s="128"/>
      <c r="D22" s="128"/>
      <c r="E22" s="128"/>
      <c r="F22" s="128"/>
      <c r="G22" s="128"/>
    </row>
    <row r="23" spans="1:7">
      <c r="A23" s="129"/>
      <c r="B23" s="129"/>
      <c r="C23" s="129"/>
      <c r="D23" s="129"/>
      <c r="E23" s="129"/>
      <c r="F23" s="129"/>
      <c r="G23" s="129"/>
    </row>
    <row r="24" spans="1:7">
      <c r="A24" s="132"/>
      <c r="B24" s="132"/>
      <c r="C24" s="132"/>
      <c r="D24" s="132"/>
      <c r="E24" s="132"/>
      <c r="F24" s="132"/>
      <c r="G24" s="132"/>
    </row>
    <row r="25" spans="1:7">
      <c r="A25" s="13"/>
      <c r="B25" s="13"/>
      <c r="C25" s="13"/>
      <c r="D25" s="13"/>
      <c r="E25" s="7"/>
      <c r="F25" s="7"/>
      <c r="G25" s="7"/>
    </row>
    <row r="26" spans="1:7">
      <c r="B26" s="8"/>
      <c r="C26" s="7"/>
      <c r="D26" s="7"/>
      <c r="E26" s="7"/>
      <c r="F26" s="7"/>
      <c r="G26" s="7"/>
    </row>
    <row r="27" spans="1:7">
      <c r="A27" s="115"/>
      <c r="B27" s="115"/>
      <c r="C27" s="115"/>
      <c r="D27" s="115"/>
      <c r="E27" s="115"/>
      <c r="F27" s="115"/>
      <c r="G27" s="115"/>
    </row>
    <row r="28" spans="1:7">
      <c r="A28" s="113"/>
      <c r="B28" s="113"/>
      <c r="C28" s="113"/>
      <c r="D28" s="14"/>
    </row>
    <row r="29" spans="1:7">
      <c r="A29" s="114"/>
      <c r="B29" s="114"/>
      <c r="C29" s="114"/>
      <c r="D29" s="14"/>
    </row>
    <row r="30" spans="1:7" ht="28.5" customHeight="1">
      <c r="A30" s="114"/>
      <c r="B30" s="114"/>
      <c r="C30" s="114"/>
      <c r="D30" s="14"/>
    </row>
    <row r="31" spans="1:7" ht="15" customHeight="1">
      <c r="A31" s="114"/>
      <c r="B31" s="114"/>
      <c r="C31" s="114"/>
      <c r="D31" s="14"/>
    </row>
    <row r="32" spans="1:7">
      <c r="A32" s="114"/>
      <c r="B32" s="114"/>
      <c r="C32" s="114"/>
      <c r="D32" s="14"/>
    </row>
  </sheetData>
  <mergeCells count="32">
    <mergeCell ref="A2:G2"/>
    <mergeCell ref="A1:G1"/>
    <mergeCell ref="A3:G7"/>
    <mergeCell ref="A22:G22"/>
    <mergeCell ref="A24:G24"/>
    <mergeCell ref="A8:G8"/>
    <mergeCell ref="A10:G10"/>
    <mergeCell ref="A16:A17"/>
    <mergeCell ref="A12:G12"/>
    <mergeCell ref="A9:G9"/>
    <mergeCell ref="A11:G11"/>
    <mergeCell ref="A27:G27"/>
    <mergeCell ref="B13:B15"/>
    <mergeCell ref="C13:C15"/>
    <mergeCell ref="E13:E15"/>
    <mergeCell ref="B16:B17"/>
    <mergeCell ref="C16:C17"/>
    <mergeCell ref="D16:D17"/>
    <mergeCell ref="E16:E17"/>
    <mergeCell ref="F16:F17"/>
    <mergeCell ref="G16:G17"/>
    <mergeCell ref="A18:F18"/>
    <mergeCell ref="A20:G20"/>
    <mergeCell ref="A13:A15"/>
    <mergeCell ref="A19:G19"/>
    <mergeCell ref="A23:G23"/>
    <mergeCell ref="A21:G21"/>
    <mergeCell ref="A28:C28"/>
    <mergeCell ref="A29:C29"/>
    <mergeCell ref="A30:C30"/>
    <mergeCell ref="A31:C31"/>
    <mergeCell ref="A32:C32"/>
  </mergeCells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3"/>
  <sheetViews>
    <sheetView topLeftCell="A31" workbookViewId="0">
      <selection activeCell="D41" sqref="D41"/>
    </sheetView>
  </sheetViews>
  <sheetFormatPr defaultColWidth="9.140625" defaultRowHeight="15.75"/>
  <cols>
    <col min="1" max="1" width="16.5703125" style="2" customWidth="1"/>
    <col min="2" max="2" width="76.42578125" style="2" customWidth="1"/>
    <col min="3" max="3" width="18" style="2" customWidth="1"/>
    <col min="4" max="4" width="15.42578125" style="3" bestFit="1" customWidth="1"/>
    <col min="5" max="5" width="16.28515625" style="2" bestFit="1" customWidth="1"/>
    <col min="6" max="6" width="13.5703125" style="2" bestFit="1" customWidth="1"/>
    <col min="7" max="16384" width="9.140625" style="2"/>
  </cols>
  <sheetData>
    <row r="1" spans="1:4" ht="22.5">
      <c r="A1" s="164" t="s">
        <v>9</v>
      </c>
      <c r="B1" s="165"/>
      <c r="C1" s="165"/>
      <c r="D1" s="166"/>
    </row>
    <row r="2" spans="1:4" ht="22.5">
      <c r="A2" s="167" t="s">
        <v>10</v>
      </c>
      <c r="B2" s="168"/>
      <c r="C2" s="168"/>
      <c r="D2" s="169"/>
    </row>
    <row r="3" spans="1:4" ht="16.5" thickBot="1">
      <c r="A3" s="170" t="s">
        <v>193</v>
      </c>
      <c r="B3" s="171"/>
      <c r="C3" s="171"/>
      <c r="D3" s="172"/>
    </row>
    <row r="4" spans="1:4" ht="16.5" thickBot="1">
      <c r="A4" s="173" t="s">
        <v>11</v>
      </c>
      <c r="B4" s="174"/>
      <c r="C4" s="174"/>
      <c r="D4" s="175"/>
    </row>
    <row r="5" spans="1:4">
      <c r="A5" s="24">
        <v>1</v>
      </c>
      <c r="B5" s="148" t="s">
        <v>12</v>
      </c>
      <c r="C5" s="148"/>
      <c r="D5" s="26" t="s">
        <v>13</v>
      </c>
    </row>
    <row r="6" spans="1:4">
      <c r="A6" s="19" t="s">
        <v>14</v>
      </c>
      <c r="B6" s="141" t="s">
        <v>124</v>
      </c>
      <c r="C6" s="141"/>
      <c r="D6" s="79">
        <v>1146.78</v>
      </c>
    </row>
    <row r="7" spans="1:4">
      <c r="A7" s="19" t="s">
        <v>15</v>
      </c>
      <c r="B7" s="141" t="s">
        <v>16</v>
      </c>
      <c r="C7" s="141"/>
      <c r="D7" s="89">
        <v>0</v>
      </c>
    </row>
    <row r="8" spans="1:4">
      <c r="A8" s="19" t="s">
        <v>17</v>
      </c>
      <c r="B8" s="141" t="s">
        <v>18</v>
      </c>
      <c r="C8" s="141"/>
      <c r="D8" s="79">
        <v>0</v>
      </c>
    </row>
    <row r="9" spans="1:4">
      <c r="A9" s="19" t="s">
        <v>19</v>
      </c>
      <c r="B9" s="141" t="s">
        <v>20</v>
      </c>
      <c r="C9" s="141"/>
      <c r="D9" s="79">
        <v>0</v>
      </c>
    </row>
    <row r="10" spans="1:4">
      <c r="A10" s="19" t="s">
        <v>21</v>
      </c>
      <c r="B10" s="141" t="s">
        <v>22</v>
      </c>
      <c r="C10" s="141"/>
      <c r="D10" s="79">
        <v>0</v>
      </c>
    </row>
    <row r="11" spans="1:4">
      <c r="A11" s="19" t="s">
        <v>23</v>
      </c>
      <c r="B11" s="141" t="s">
        <v>24</v>
      </c>
      <c r="C11" s="141"/>
      <c r="D11" s="79">
        <v>0</v>
      </c>
    </row>
    <row r="12" spans="1:4" ht="16.5" thickBot="1">
      <c r="A12" s="149" t="s">
        <v>7</v>
      </c>
      <c r="B12" s="150"/>
      <c r="C12" s="150"/>
      <c r="D12" s="80">
        <f>SUM(D6:D11)</f>
        <v>1146.78</v>
      </c>
    </row>
    <row r="13" spans="1:4" ht="16.5" thickBot="1">
      <c r="A13" s="151"/>
      <c r="B13" s="151"/>
      <c r="C13" s="151"/>
      <c r="D13" s="151"/>
    </row>
    <row r="14" spans="1:4" ht="16.5" thickBot="1">
      <c r="A14" s="145" t="s">
        <v>25</v>
      </c>
      <c r="B14" s="146"/>
      <c r="C14" s="146"/>
      <c r="D14" s="147"/>
    </row>
    <row r="15" spans="1:4" ht="16.5" thickBot="1">
      <c r="A15" s="176" t="s">
        <v>26</v>
      </c>
      <c r="B15" s="177"/>
      <c r="C15" s="177"/>
      <c r="D15" s="178"/>
    </row>
    <row r="16" spans="1:4">
      <c r="A16" s="24" t="s">
        <v>27</v>
      </c>
      <c r="B16" s="25" t="s">
        <v>99</v>
      </c>
      <c r="C16" s="25" t="s">
        <v>8</v>
      </c>
      <c r="D16" s="26" t="s">
        <v>13</v>
      </c>
    </row>
    <row r="17" spans="1:6">
      <c r="A17" s="19" t="s">
        <v>14</v>
      </c>
      <c r="B17" s="22" t="s">
        <v>100</v>
      </c>
      <c r="C17" s="23">
        <f>1/12</f>
        <v>8.3333333333333329E-2</v>
      </c>
      <c r="D17" s="79">
        <f>C17*$D$12</f>
        <v>95.564999999999998</v>
      </c>
    </row>
    <row r="18" spans="1:6">
      <c r="A18" s="19" t="s">
        <v>15</v>
      </c>
      <c r="B18" s="22" t="s">
        <v>101</v>
      </c>
      <c r="C18" s="23">
        <f>0.09075+0.03025</f>
        <v>0.121</v>
      </c>
      <c r="D18" s="79">
        <f>C18*$D$12</f>
        <v>138.76038</v>
      </c>
      <c r="E18" s="15"/>
      <c r="F18" s="4"/>
    </row>
    <row r="19" spans="1:6" ht="18" customHeight="1">
      <c r="A19" s="45" t="s">
        <v>17</v>
      </c>
      <c r="B19" s="43" t="s">
        <v>107</v>
      </c>
      <c r="C19" s="44">
        <v>7.5999999999999998E-2</v>
      </c>
      <c r="D19" s="79">
        <f>C19*D12</f>
        <v>87.155279999999991</v>
      </c>
      <c r="E19" s="64"/>
    </row>
    <row r="20" spans="1:6" ht="15" customHeight="1" thickBot="1">
      <c r="A20" s="149" t="s">
        <v>7</v>
      </c>
      <c r="B20" s="150"/>
      <c r="C20" s="150"/>
      <c r="D20" s="80">
        <f>SUM(D17:D19)</f>
        <v>321.48066</v>
      </c>
    </row>
    <row r="21" spans="1:6" ht="16.5" thickBot="1">
      <c r="A21" s="151"/>
      <c r="B21" s="151"/>
      <c r="C21" s="151"/>
      <c r="D21" s="151"/>
    </row>
    <row r="22" spans="1:6" ht="32.25" customHeight="1" thickBot="1">
      <c r="A22" s="161" t="s">
        <v>103</v>
      </c>
      <c r="B22" s="162"/>
      <c r="C22" s="162"/>
      <c r="D22" s="163"/>
    </row>
    <row r="23" spans="1:6">
      <c r="A23" s="24" t="s">
        <v>29</v>
      </c>
      <c r="B23" s="25" t="s">
        <v>30</v>
      </c>
      <c r="C23" s="25" t="s">
        <v>31</v>
      </c>
      <c r="D23" s="26" t="s">
        <v>13</v>
      </c>
    </row>
    <row r="24" spans="1:6">
      <c r="A24" s="19" t="s">
        <v>14</v>
      </c>
      <c r="B24" s="22" t="s">
        <v>32</v>
      </c>
      <c r="C24" s="27">
        <v>0.2</v>
      </c>
      <c r="D24" s="89">
        <f>C24*$D$12</f>
        <v>229.35599999999999</v>
      </c>
    </row>
    <row r="25" spans="1:6">
      <c r="A25" s="19" t="s">
        <v>15</v>
      </c>
      <c r="B25" s="28" t="s">
        <v>33</v>
      </c>
      <c r="C25" s="29">
        <v>2.5000000000000001E-2</v>
      </c>
      <c r="D25" s="89">
        <f t="shared" ref="D25:D31" si="0">C25*$D$12</f>
        <v>28.669499999999999</v>
      </c>
    </row>
    <row r="26" spans="1:6">
      <c r="A26" s="19" t="s">
        <v>17</v>
      </c>
      <c r="B26" s="28" t="s">
        <v>34</v>
      </c>
      <c r="C26" s="33">
        <v>0.02</v>
      </c>
      <c r="D26" s="89">
        <f t="shared" si="0"/>
        <v>22.935600000000001</v>
      </c>
      <c r="F26" s="4"/>
    </row>
    <row r="27" spans="1:6">
      <c r="A27" s="19" t="s">
        <v>19</v>
      </c>
      <c r="B27" s="22" t="s">
        <v>35</v>
      </c>
      <c r="C27" s="27">
        <v>1.4999999999999999E-2</v>
      </c>
      <c r="D27" s="89">
        <f t="shared" si="0"/>
        <v>17.201699999999999</v>
      </c>
    </row>
    <row r="28" spans="1:6">
      <c r="A28" s="19" t="s">
        <v>21</v>
      </c>
      <c r="B28" s="22" t="s">
        <v>36</v>
      </c>
      <c r="C28" s="27">
        <v>0.01</v>
      </c>
      <c r="D28" s="89">
        <f t="shared" si="0"/>
        <v>11.4678</v>
      </c>
      <c r="F28" s="4"/>
    </row>
    <row r="29" spans="1:6">
      <c r="A29" s="19" t="s">
        <v>23</v>
      </c>
      <c r="B29" s="22" t="s">
        <v>37</v>
      </c>
      <c r="C29" s="27">
        <v>6.0000000000000001E-3</v>
      </c>
      <c r="D29" s="89">
        <f t="shared" si="0"/>
        <v>6.8806799999999999</v>
      </c>
    </row>
    <row r="30" spans="1:6">
      <c r="A30" s="19" t="s">
        <v>38</v>
      </c>
      <c r="B30" s="22" t="s">
        <v>39</v>
      </c>
      <c r="C30" s="27">
        <v>2E-3</v>
      </c>
      <c r="D30" s="89">
        <f t="shared" si="0"/>
        <v>2.2935599999999998</v>
      </c>
    </row>
    <row r="31" spans="1:6">
      <c r="A31" s="19" t="s">
        <v>40</v>
      </c>
      <c r="B31" s="22" t="s">
        <v>41</v>
      </c>
      <c r="C31" s="27">
        <v>0.08</v>
      </c>
      <c r="D31" s="89">
        <f t="shared" si="0"/>
        <v>91.742400000000004</v>
      </c>
      <c r="F31" s="4"/>
    </row>
    <row r="32" spans="1:6" ht="16.5" thickBot="1">
      <c r="A32" s="149" t="s">
        <v>42</v>
      </c>
      <c r="B32" s="150"/>
      <c r="C32" s="30">
        <f>SUM($C$24:$C$31)</f>
        <v>0.35800000000000004</v>
      </c>
      <c r="D32" s="75">
        <f>SUM($D$24:$D$31)</f>
        <v>410.54723999999999</v>
      </c>
    </row>
    <row r="33" spans="1:5" ht="16.5" thickBot="1">
      <c r="A33" s="151"/>
      <c r="B33" s="151"/>
      <c r="C33" s="151"/>
      <c r="D33" s="151"/>
    </row>
    <row r="34" spans="1:5" ht="16.5" thickBot="1">
      <c r="A34" s="153" t="s">
        <v>104</v>
      </c>
      <c r="B34" s="154"/>
      <c r="C34" s="154"/>
      <c r="D34" s="155"/>
    </row>
    <row r="35" spans="1:5">
      <c r="A35" s="24" t="s">
        <v>43</v>
      </c>
      <c r="B35" s="148" t="s">
        <v>44</v>
      </c>
      <c r="C35" s="148"/>
      <c r="D35" s="26" t="s">
        <v>13</v>
      </c>
      <c r="E35" s="3"/>
    </row>
    <row r="36" spans="1:5">
      <c r="A36" s="19" t="s">
        <v>14</v>
      </c>
      <c r="B36" s="160" t="s">
        <v>45</v>
      </c>
      <c r="C36" s="160"/>
      <c r="D36" s="78">
        <v>0</v>
      </c>
      <c r="E36" s="5"/>
    </row>
    <row r="37" spans="1:5">
      <c r="A37" s="19" t="s">
        <v>15</v>
      </c>
      <c r="B37" s="160" t="s">
        <v>125</v>
      </c>
      <c r="C37" s="160"/>
      <c r="D37" s="78">
        <v>457.38</v>
      </c>
      <c r="E37" s="5"/>
    </row>
    <row r="38" spans="1:5">
      <c r="A38" s="19" t="s">
        <v>17</v>
      </c>
      <c r="B38" s="160" t="s">
        <v>126</v>
      </c>
      <c r="C38" s="160"/>
      <c r="D38" s="78">
        <v>80</v>
      </c>
      <c r="E38" s="3"/>
    </row>
    <row r="39" spans="1:5">
      <c r="A39" s="19" t="s">
        <v>19</v>
      </c>
      <c r="B39" s="160" t="s">
        <v>117</v>
      </c>
      <c r="C39" s="160"/>
      <c r="D39" s="78">
        <f>(3*D12*0.000095)/12</f>
        <v>2.7236025000000001E-2</v>
      </c>
      <c r="E39" s="6"/>
    </row>
    <row r="40" spans="1:5">
      <c r="A40" s="19" t="s">
        <v>21</v>
      </c>
      <c r="B40" s="160" t="s">
        <v>199</v>
      </c>
      <c r="C40" s="160"/>
      <c r="D40" s="78">
        <f>((6*202.04*0.000095)/12)</f>
        <v>9.5969000000000002E-3</v>
      </c>
      <c r="E40" s="3"/>
    </row>
    <row r="41" spans="1:5" ht="16.5" thickBot="1">
      <c r="A41" s="149" t="s">
        <v>7</v>
      </c>
      <c r="B41" s="150"/>
      <c r="C41" s="150"/>
      <c r="D41" s="75">
        <f>SUM($D$36:$D$40)</f>
        <v>537.41683292499999</v>
      </c>
      <c r="E41" s="3"/>
    </row>
    <row r="42" spans="1:5" ht="16.5" thickBot="1">
      <c r="A42" s="151"/>
      <c r="B42" s="151"/>
      <c r="C42" s="151"/>
      <c r="D42" s="151"/>
    </row>
    <row r="43" spans="1:5" ht="16.5" thickBot="1">
      <c r="A43" s="153" t="s">
        <v>46</v>
      </c>
      <c r="B43" s="154"/>
      <c r="C43" s="154"/>
      <c r="D43" s="155"/>
    </row>
    <row r="44" spans="1:5">
      <c r="A44" s="24">
        <v>2</v>
      </c>
      <c r="B44" s="148" t="s">
        <v>47</v>
      </c>
      <c r="C44" s="148"/>
      <c r="D44" s="26" t="s">
        <v>13</v>
      </c>
    </row>
    <row r="45" spans="1:5">
      <c r="A45" s="19" t="s">
        <v>27</v>
      </c>
      <c r="B45" s="141" t="s">
        <v>28</v>
      </c>
      <c r="C45" s="141"/>
      <c r="D45" s="95">
        <f>$D$20</f>
        <v>321.48066</v>
      </c>
    </row>
    <row r="46" spans="1:5">
      <c r="A46" s="19" t="s">
        <v>29</v>
      </c>
      <c r="B46" s="141" t="s">
        <v>30</v>
      </c>
      <c r="C46" s="141"/>
      <c r="D46" s="95">
        <f>$D$32</f>
        <v>410.54723999999999</v>
      </c>
    </row>
    <row r="47" spans="1:5">
      <c r="A47" s="19" t="s">
        <v>43</v>
      </c>
      <c r="B47" s="141" t="s">
        <v>44</v>
      </c>
      <c r="C47" s="141"/>
      <c r="D47" s="95">
        <f>$D$41</f>
        <v>537.41683292499999</v>
      </c>
    </row>
    <row r="48" spans="1:5" ht="16.5" thickBot="1">
      <c r="A48" s="149" t="s">
        <v>7</v>
      </c>
      <c r="B48" s="150"/>
      <c r="C48" s="150"/>
      <c r="D48" s="75">
        <f>SUM($D$45:$D$47)</f>
        <v>1269.4447329250002</v>
      </c>
    </row>
    <row r="49" spans="1:6" ht="16.5" thickBot="1">
      <c r="A49" s="156"/>
      <c r="B49" s="156"/>
      <c r="C49" s="156"/>
      <c r="D49" s="156"/>
    </row>
    <row r="50" spans="1:6" ht="16.5" thickBot="1">
      <c r="A50" s="145" t="s">
        <v>48</v>
      </c>
      <c r="B50" s="146"/>
      <c r="C50" s="146"/>
      <c r="D50" s="147"/>
      <c r="F50" s="4"/>
    </row>
    <row r="51" spans="1:6">
      <c r="A51" s="24">
        <v>3</v>
      </c>
      <c r="B51" s="25" t="s">
        <v>49</v>
      </c>
      <c r="C51" s="25" t="s">
        <v>8</v>
      </c>
      <c r="D51" s="26" t="s">
        <v>13</v>
      </c>
    </row>
    <row r="52" spans="1:6">
      <c r="A52" s="19" t="s">
        <v>14</v>
      </c>
      <c r="B52" s="32" t="s">
        <v>87</v>
      </c>
      <c r="C52" s="33">
        <f>(30/30/12*0.055)</f>
        <v>4.5833333333333334E-3</v>
      </c>
      <c r="D52" s="76">
        <f t="shared" ref="D52:D57" si="1">C52*$D$12</f>
        <v>5.2560750000000001</v>
      </c>
      <c r="E52" s="15"/>
    </row>
    <row r="53" spans="1:6">
      <c r="A53" s="19" t="s">
        <v>15</v>
      </c>
      <c r="B53" s="32" t="s">
        <v>88</v>
      </c>
      <c r="C53" s="33">
        <f>C31*C52</f>
        <v>3.6666666666666667E-4</v>
      </c>
      <c r="D53" s="76">
        <f t="shared" si="1"/>
        <v>0.42048599999999997</v>
      </c>
    </row>
    <row r="54" spans="1:6">
      <c r="A54" s="45" t="s">
        <v>17</v>
      </c>
      <c r="B54" s="60" t="s">
        <v>89</v>
      </c>
      <c r="C54" s="63">
        <v>0.02</v>
      </c>
      <c r="D54" s="76">
        <f t="shared" si="1"/>
        <v>22.935600000000001</v>
      </c>
      <c r="F54" s="62"/>
    </row>
    <row r="55" spans="1:6">
      <c r="A55" s="45" t="s">
        <v>19</v>
      </c>
      <c r="B55" s="60" t="s">
        <v>90</v>
      </c>
      <c r="C55" s="33">
        <f>7/30/12</f>
        <v>1.9444444444444445E-2</v>
      </c>
      <c r="D55" s="76">
        <f t="shared" si="1"/>
        <v>22.298500000000001</v>
      </c>
      <c r="E55" s="15"/>
    </row>
    <row r="56" spans="1:6">
      <c r="A56" s="45" t="s">
        <v>21</v>
      </c>
      <c r="B56" s="60" t="s">
        <v>91</v>
      </c>
      <c r="C56" s="33">
        <v>7.1000000000000004E-3</v>
      </c>
      <c r="D56" s="76">
        <f t="shared" si="1"/>
        <v>8.142138000000001</v>
      </c>
    </row>
    <row r="57" spans="1:6">
      <c r="A57" s="45" t="s">
        <v>23</v>
      </c>
      <c r="B57" s="60" t="s">
        <v>92</v>
      </c>
      <c r="C57" s="33">
        <v>0.02</v>
      </c>
      <c r="D57" s="76">
        <f t="shared" si="1"/>
        <v>22.935600000000001</v>
      </c>
    </row>
    <row r="58" spans="1:6" ht="16.5" thickBot="1">
      <c r="A58" s="149" t="s">
        <v>7</v>
      </c>
      <c r="B58" s="150"/>
      <c r="C58" s="34">
        <f>SUM(C52:C57)</f>
        <v>7.1494444444444444E-2</v>
      </c>
      <c r="D58" s="36">
        <f>SUM(D52:D57)</f>
        <v>81.988399000000015</v>
      </c>
    </row>
    <row r="59" spans="1:6" ht="16.5" thickBot="1">
      <c r="A59" s="151"/>
      <c r="B59" s="151"/>
      <c r="C59" s="151"/>
      <c r="D59" s="151"/>
    </row>
    <row r="60" spans="1:6" ht="16.5" thickBot="1">
      <c r="A60" s="157" t="s">
        <v>50</v>
      </c>
      <c r="B60" s="158"/>
      <c r="C60" s="158"/>
      <c r="D60" s="159"/>
    </row>
    <row r="61" spans="1:6" ht="16.5" thickBot="1">
      <c r="A61" s="153" t="s">
        <v>51</v>
      </c>
      <c r="B61" s="154"/>
      <c r="C61" s="154"/>
      <c r="D61" s="155"/>
    </row>
    <row r="62" spans="1:6">
      <c r="A62" s="24" t="s">
        <v>52</v>
      </c>
      <c r="B62" s="25" t="s">
        <v>53</v>
      </c>
      <c r="C62" s="25" t="s">
        <v>8</v>
      </c>
      <c r="D62" s="35" t="s">
        <v>13</v>
      </c>
    </row>
    <row r="63" spans="1:6">
      <c r="A63" s="45" t="s">
        <v>14</v>
      </c>
      <c r="B63" s="47" t="s">
        <v>98</v>
      </c>
      <c r="C63" s="33">
        <v>0</v>
      </c>
      <c r="D63" s="74">
        <v>0</v>
      </c>
    </row>
    <row r="64" spans="1:6">
      <c r="A64" s="19" t="s">
        <v>15</v>
      </c>
      <c r="B64" s="18" t="s">
        <v>109</v>
      </c>
      <c r="C64" s="33">
        <f>5/30/12</f>
        <v>1.3888888888888888E-2</v>
      </c>
      <c r="D64" s="74">
        <f>(($D$12+$D$20)*C64)</f>
        <v>20.392509166666663</v>
      </c>
      <c r="E64" s="15"/>
    </row>
    <row r="65" spans="1:5">
      <c r="A65" s="19" t="s">
        <v>17</v>
      </c>
      <c r="B65" s="18" t="s">
        <v>94</v>
      </c>
      <c r="C65" s="33">
        <f>((5/30)/12)*0.015</f>
        <v>2.0833333333333332E-4</v>
      </c>
      <c r="D65" s="74">
        <f>(($D$12+$D$20)*C65)</f>
        <v>0.30588763749999998</v>
      </c>
      <c r="E65" s="17"/>
    </row>
    <row r="66" spans="1:5">
      <c r="A66" s="45" t="s">
        <v>19</v>
      </c>
      <c r="B66" s="47" t="s">
        <v>95</v>
      </c>
      <c r="C66" s="33">
        <f>((15/30)/12)*0.0078</f>
        <v>3.2499999999999999E-4</v>
      </c>
      <c r="D66" s="74">
        <f t="shared" ref="D66:D67" si="2">(($D$12+$D$20)*C66)</f>
        <v>0.47718471449999994</v>
      </c>
      <c r="E66" s="17"/>
    </row>
    <row r="67" spans="1:5">
      <c r="A67" s="19" t="s">
        <v>21</v>
      </c>
      <c r="B67" s="18" t="s">
        <v>93</v>
      </c>
      <c r="C67" s="33">
        <f>1/30/12</f>
        <v>2.7777777777777779E-3</v>
      </c>
      <c r="D67" s="74">
        <f t="shared" si="2"/>
        <v>4.0785018333333332</v>
      </c>
    </row>
    <row r="68" spans="1:5">
      <c r="A68" s="19"/>
      <c r="B68" s="83" t="s">
        <v>108</v>
      </c>
      <c r="C68" s="33">
        <f>SUM(C63:C67)</f>
        <v>1.72E-2</v>
      </c>
      <c r="D68" s="74">
        <f>SUM(D63:D67)</f>
        <v>25.254083351999999</v>
      </c>
    </row>
    <row r="69" spans="1:5" ht="16.5" thickBot="1">
      <c r="A69" s="149" t="s">
        <v>42</v>
      </c>
      <c r="B69" s="150"/>
      <c r="C69" s="34">
        <f>SUM(C68:C68)</f>
        <v>1.72E-2</v>
      </c>
      <c r="D69" s="75">
        <f>SUM(D68:D68)</f>
        <v>25.254083351999999</v>
      </c>
    </row>
    <row r="70" spans="1:5" ht="16.5" thickBot="1">
      <c r="A70" s="151"/>
      <c r="B70" s="151"/>
      <c r="C70" s="151"/>
      <c r="D70" s="151"/>
    </row>
    <row r="71" spans="1:5" ht="16.5" thickBot="1">
      <c r="A71" s="153" t="s">
        <v>55</v>
      </c>
      <c r="B71" s="154"/>
      <c r="C71" s="154"/>
      <c r="D71" s="155"/>
    </row>
    <row r="72" spans="1:5">
      <c r="A72" s="24" t="s">
        <v>56</v>
      </c>
      <c r="B72" s="148" t="s">
        <v>57</v>
      </c>
      <c r="C72" s="148"/>
      <c r="D72" s="26" t="s">
        <v>13</v>
      </c>
    </row>
    <row r="73" spans="1:5">
      <c r="A73" s="19" t="s">
        <v>14</v>
      </c>
      <c r="B73" s="152" t="s">
        <v>96</v>
      </c>
      <c r="C73" s="152"/>
      <c r="D73" s="46">
        <v>0</v>
      </c>
    </row>
    <row r="74" spans="1:5" ht="16.5" thickBot="1">
      <c r="A74" s="149" t="s">
        <v>7</v>
      </c>
      <c r="B74" s="150"/>
      <c r="C74" s="150"/>
      <c r="D74" s="36">
        <f>D73</f>
        <v>0</v>
      </c>
    </row>
    <row r="75" spans="1:5" ht="16.5" thickBot="1">
      <c r="A75" s="151"/>
      <c r="B75" s="151"/>
      <c r="C75" s="151"/>
      <c r="D75" s="151"/>
    </row>
    <row r="76" spans="1:5" ht="16.5" thickBot="1">
      <c r="A76" s="153" t="s">
        <v>58</v>
      </c>
      <c r="B76" s="154"/>
      <c r="C76" s="154"/>
      <c r="D76" s="155"/>
    </row>
    <row r="77" spans="1:5">
      <c r="A77" s="24">
        <v>4</v>
      </c>
      <c r="B77" s="25" t="s">
        <v>54</v>
      </c>
      <c r="C77" s="25" t="s">
        <v>8</v>
      </c>
      <c r="D77" s="35" t="s">
        <v>13</v>
      </c>
    </row>
    <row r="78" spans="1:5">
      <c r="A78" s="19" t="s">
        <v>52</v>
      </c>
      <c r="B78" s="18" t="s">
        <v>93</v>
      </c>
      <c r="C78" s="27">
        <f>$C$69</f>
        <v>1.72E-2</v>
      </c>
      <c r="D78" s="77">
        <f>$D$69</f>
        <v>25.254083351999999</v>
      </c>
    </row>
    <row r="79" spans="1:5">
      <c r="A79" s="19" t="s">
        <v>56</v>
      </c>
      <c r="B79" s="18" t="s">
        <v>97</v>
      </c>
      <c r="C79" s="23"/>
      <c r="D79" s="77"/>
    </row>
    <row r="80" spans="1:5" ht="16.5" thickBot="1">
      <c r="A80" s="149" t="s">
        <v>7</v>
      </c>
      <c r="B80" s="150"/>
      <c r="C80" s="30">
        <f>SUM(C78:C79)</f>
        <v>1.72E-2</v>
      </c>
      <c r="D80" s="82">
        <f>SUM($D$78:$D$79)</f>
        <v>25.254083351999999</v>
      </c>
    </row>
    <row r="81" spans="1:5" ht="16.5" thickBot="1">
      <c r="A81" s="156"/>
      <c r="B81" s="156"/>
      <c r="C81" s="156"/>
      <c r="D81" s="156"/>
    </row>
    <row r="82" spans="1:5" ht="16.5" thickBot="1">
      <c r="A82" s="145" t="s">
        <v>59</v>
      </c>
      <c r="B82" s="146"/>
      <c r="C82" s="146"/>
      <c r="D82" s="147"/>
    </row>
    <row r="83" spans="1:5">
      <c r="A83" s="24">
        <v>5</v>
      </c>
      <c r="B83" s="148" t="s">
        <v>60</v>
      </c>
      <c r="C83" s="148"/>
      <c r="D83" s="26" t="s">
        <v>13</v>
      </c>
    </row>
    <row r="84" spans="1:5">
      <c r="A84" s="19" t="s">
        <v>14</v>
      </c>
      <c r="B84" s="141" t="s">
        <v>61</v>
      </c>
      <c r="C84" s="141"/>
      <c r="D84" s="81">
        <f>Materiais!K9</f>
        <v>37.2575</v>
      </c>
    </row>
    <row r="85" spans="1:5">
      <c r="A85" s="19" t="s">
        <v>15</v>
      </c>
      <c r="B85" s="141" t="s">
        <v>73</v>
      </c>
      <c r="C85" s="141"/>
      <c r="D85" s="81">
        <v>0</v>
      </c>
    </row>
    <row r="86" spans="1:5">
      <c r="A86" s="19" t="s">
        <v>17</v>
      </c>
      <c r="B86" s="141" t="s">
        <v>62</v>
      </c>
      <c r="C86" s="141"/>
      <c r="D86" s="81">
        <v>0</v>
      </c>
    </row>
    <row r="87" spans="1:5">
      <c r="A87" s="19" t="s">
        <v>19</v>
      </c>
      <c r="B87" s="141" t="s">
        <v>127</v>
      </c>
      <c r="C87" s="141"/>
      <c r="D87" s="81">
        <f>Materiais!K41</f>
        <v>112.43666666666667</v>
      </c>
    </row>
    <row r="88" spans="1:5" ht="16.5" thickBot="1">
      <c r="A88" s="149" t="s">
        <v>42</v>
      </c>
      <c r="B88" s="150"/>
      <c r="C88" s="150"/>
      <c r="D88" s="75">
        <f>SUM(D84:D87)</f>
        <v>149.69416666666666</v>
      </c>
    </row>
    <row r="89" spans="1:5" ht="16.5" thickBot="1">
      <c r="A89" s="151"/>
      <c r="B89" s="151"/>
      <c r="C89" s="151"/>
      <c r="D89" s="151"/>
    </row>
    <row r="90" spans="1:5" ht="16.5" thickBot="1">
      <c r="A90" s="145" t="s">
        <v>63</v>
      </c>
      <c r="B90" s="146"/>
      <c r="C90" s="146"/>
      <c r="D90" s="147"/>
    </row>
    <row r="91" spans="1:5">
      <c r="A91" s="24">
        <v>6</v>
      </c>
      <c r="B91" s="40" t="s">
        <v>64</v>
      </c>
      <c r="C91" s="25" t="s">
        <v>31</v>
      </c>
      <c r="D91" s="26" t="s">
        <v>13</v>
      </c>
    </row>
    <row r="92" spans="1:5">
      <c r="A92" s="19" t="s">
        <v>14</v>
      </c>
      <c r="B92" s="22" t="s">
        <v>65</v>
      </c>
      <c r="C92" s="33">
        <v>0.03</v>
      </c>
      <c r="D92" s="89">
        <f>D107*C92</f>
        <v>80.194841458310009</v>
      </c>
      <c r="E92" s="15"/>
    </row>
    <row r="93" spans="1:5">
      <c r="A93" s="19" t="s">
        <v>15</v>
      </c>
      <c r="B93" s="22" t="s">
        <v>66</v>
      </c>
      <c r="C93" s="33">
        <v>6.7900000000000002E-2</v>
      </c>
      <c r="D93" s="89">
        <f>((D107+D92)*C93)</f>
        <v>186.95288756899424</v>
      </c>
      <c r="E93" s="15"/>
    </row>
    <row r="94" spans="1:5">
      <c r="A94" s="19" t="s">
        <v>17</v>
      </c>
      <c r="B94" s="22" t="s">
        <v>67</v>
      </c>
      <c r="C94" s="37">
        <f>SUM(C95:C97)</f>
        <v>6.6500000000000004E-2</v>
      </c>
      <c r="D94" s="89">
        <f>((D92+D93+D107)/(1-C94)*C94)</f>
        <v>209.45962065299366</v>
      </c>
    </row>
    <row r="95" spans="1:5">
      <c r="A95" s="19"/>
      <c r="B95" s="38" t="s">
        <v>197</v>
      </c>
      <c r="C95" s="37">
        <v>3.6499999999999998E-2</v>
      </c>
      <c r="D95" s="89">
        <v>0</v>
      </c>
    </row>
    <row r="96" spans="1:5">
      <c r="A96" s="19"/>
      <c r="B96" s="38" t="s">
        <v>68</v>
      </c>
      <c r="C96" s="37">
        <v>0</v>
      </c>
      <c r="D96" s="89">
        <v>0</v>
      </c>
      <c r="E96" s="15"/>
    </row>
    <row r="97" spans="1:6">
      <c r="A97" s="19"/>
      <c r="B97" s="38" t="s">
        <v>198</v>
      </c>
      <c r="C97" s="37">
        <v>0.03</v>
      </c>
      <c r="D97" s="89">
        <v>0</v>
      </c>
      <c r="E97" s="15"/>
    </row>
    <row r="98" spans="1:6" ht="16.5" thickBot="1">
      <c r="A98" s="149" t="s">
        <v>42</v>
      </c>
      <c r="B98" s="150"/>
      <c r="C98" s="34">
        <f>SUM(C92:C94)</f>
        <v>0.16439999999999999</v>
      </c>
      <c r="D98" s="90">
        <f>SUM(D92:D94)</f>
        <v>476.60734968029794</v>
      </c>
    </row>
    <row r="99" spans="1:6" ht="16.5" thickBot="1">
      <c r="A99" s="151"/>
      <c r="B99" s="151"/>
      <c r="C99" s="151"/>
      <c r="D99" s="151"/>
    </row>
    <row r="100" spans="1:6" s="3" customFormat="1" ht="16.5" thickBot="1">
      <c r="A100" s="145" t="s">
        <v>105</v>
      </c>
      <c r="B100" s="146"/>
      <c r="C100" s="146"/>
      <c r="D100" s="147"/>
      <c r="E100" s="2"/>
      <c r="F100" s="2"/>
    </row>
    <row r="101" spans="1:6" s="3" customFormat="1">
      <c r="A101" s="24"/>
      <c r="B101" s="148" t="s">
        <v>69</v>
      </c>
      <c r="C101" s="148"/>
      <c r="D101" s="26" t="s">
        <v>13</v>
      </c>
      <c r="E101" s="2"/>
      <c r="F101" s="2"/>
    </row>
    <row r="102" spans="1:6" s="3" customFormat="1">
      <c r="A102" s="20" t="s">
        <v>14</v>
      </c>
      <c r="B102" s="141" t="s">
        <v>11</v>
      </c>
      <c r="C102" s="141"/>
      <c r="D102" s="31">
        <f>$D$12</f>
        <v>1146.78</v>
      </c>
      <c r="E102" s="2"/>
      <c r="F102" s="2"/>
    </row>
    <row r="103" spans="1:6" s="3" customFormat="1">
      <c r="A103" s="20" t="s">
        <v>15</v>
      </c>
      <c r="B103" s="141" t="s">
        <v>25</v>
      </c>
      <c r="C103" s="141"/>
      <c r="D103" s="31">
        <f>$D$48</f>
        <v>1269.4447329250002</v>
      </c>
      <c r="E103" s="2"/>
      <c r="F103" s="2"/>
    </row>
    <row r="104" spans="1:6" s="3" customFormat="1">
      <c r="A104" s="20" t="s">
        <v>17</v>
      </c>
      <c r="B104" s="141" t="s">
        <v>48</v>
      </c>
      <c r="C104" s="141"/>
      <c r="D104" s="31">
        <f>$D$58</f>
        <v>81.988399000000015</v>
      </c>
      <c r="E104" s="2"/>
      <c r="F104" s="2"/>
    </row>
    <row r="105" spans="1:6" s="3" customFormat="1">
      <c r="A105" s="20" t="s">
        <v>19</v>
      </c>
      <c r="B105" s="141" t="s">
        <v>50</v>
      </c>
      <c r="C105" s="141"/>
      <c r="D105" s="31">
        <f>$D$80</f>
        <v>25.254083351999999</v>
      </c>
      <c r="E105" s="2"/>
      <c r="F105" s="2"/>
    </row>
    <row r="106" spans="1:6" s="3" customFormat="1">
      <c r="A106" s="20" t="s">
        <v>21</v>
      </c>
      <c r="B106" s="141" t="s">
        <v>59</v>
      </c>
      <c r="C106" s="141"/>
      <c r="D106" s="31">
        <f>$D$88</f>
        <v>149.69416666666666</v>
      </c>
      <c r="E106" s="2"/>
      <c r="F106" s="2"/>
    </row>
    <row r="107" spans="1:6" s="3" customFormat="1" ht="16.5" customHeight="1">
      <c r="A107" s="142" t="s">
        <v>102</v>
      </c>
      <c r="B107" s="143"/>
      <c r="C107" s="143"/>
      <c r="D107" s="21">
        <f>SUM($D$102:$D$106)</f>
        <v>2673.161381943667</v>
      </c>
      <c r="E107" s="2"/>
      <c r="F107" s="2"/>
    </row>
    <row r="108" spans="1:6" s="3" customFormat="1" ht="16.5" thickBot="1">
      <c r="A108" s="41" t="s">
        <v>23</v>
      </c>
      <c r="B108" s="144" t="s">
        <v>70</v>
      </c>
      <c r="C108" s="144"/>
      <c r="D108" s="42">
        <f>$D$98</f>
        <v>476.60734968029794</v>
      </c>
      <c r="E108" s="2"/>
      <c r="F108" s="2"/>
    </row>
    <row r="109" spans="1:6" s="3" customFormat="1" ht="16.5" customHeight="1" thickBot="1">
      <c r="A109" s="138" t="s">
        <v>71</v>
      </c>
      <c r="B109" s="139"/>
      <c r="C109" s="140"/>
      <c r="D109" s="73">
        <f>SUM($D$107:$D$108)</f>
        <v>3149.7687316239649</v>
      </c>
      <c r="E109" s="2"/>
      <c r="F109" s="2"/>
    </row>
    <row r="110" spans="1:6" ht="16.5" customHeight="1" thickBot="1">
      <c r="A110" s="138" t="s">
        <v>72</v>
      </c>
      <c r="B110" s="139"/>
      <c r="C110" s="140"/>
      <c r="D110" s="73">
        <f>D109*12</f>
        <v>37797.22477948758</v>
      </c>
    </row>
    <row r="111" spans="1:6" s="3" customFormat="1">
      <c r="A111" s="2"/>
      <c r="B111" s="2"/>
      <c r="C111" s="4"/>
      <c r="E111" s="4"/>
      <c r="F111" s="2"/>
    </row>
    <row r="112" spans="1:6">
      <c r="E112" s="112"/>
      <c r="F112" s="4"/>
    </row>
    <row r="113" spans="4:4">
      <c r="D113" s="16"/>
    </row>
  </sheetData>
  <mergeCells count="73">
    <mergeCell ref="B6:C6"/>
    <mergeCell ref="A20:C20"/>
    <mergeCell ref="A13:D13"/>
    <mergeCell ref="A14:D14"/>
    <mergeCell ref="A15:D15"/>
    <mergeCell ref="B7:C7"/>
    <mergeCell ref="B8:C8"/>
    <mergeCell ref="B9:C9"/>
    <mergeCell ref="B10:C10"/>
    <mergeCell ref="B11:C11"/>
    <mergeCell ref="A12:C12"/>
    <mergeCell ref="A1:D1"/>
    <mergeCell ref="A2:D2"/>
    <mergeCell ref="A3:D3"/>
    <mergeCell ref="A4:D4"/>
    <mergeCell ref="B5:C5"/>
    <mergeCell ref="A33:D33"/>
    <mergeCell ref="A34:D34"/>
    <mergeCell ref="A21:D21"/>
    <mergeCell ref="A22:D22"/>
    <mergeCell ref="A32:B32"/>
    <mergeCell ref="B40:C40"/>
    <mergeCell ref="A41:C41"/>
    <mergeCell ref="A42:D42"/>
    <mergeCell ref="B35:C35"/>
    <mergeCell ref="B36:C36"/>
    <mergeCell ref="B37:C37"/>
    <mergeCell ref="B38:C38"/>
    <mergeCell ref="B39:C39"/>
    <mergeCell ref="A49:D49"/>
    <mergeCell ref="A50:D50"/>
    <mergeCell ref="A58:B58"/>
    <mergeCell ref="A43:D43"/>
    <mergeCell ref="B44:C44"/>
    <mergeCell ref="B45:C45"/>
    <mergeCell ref="B46:C46"/>
    <mergeCell ref="B47:C47"/>
    <mergeCell ref="A48:C48"/>
    <mergeCell ref="A70:D70"/>
    <mergeCell ref="A71:D71"/>
    <mergeCell ref="A59:D59"/>
    <mergeCell ref="A60:D60"/>
    <mergeCell ref="A61:D61"/>
    <mergeCell ref="A69:B69"/>
    <mergeCell ref="B85:C85"/>
    <mergeCell ref="B72:C72"/>
    <mergeCell ref="B73:C73"/>
    <mergeCell ref="A74:C74"/>
    <mergeCell ref="A75:D75"/>
    <mergeCell ref="A76:D76"/>
    <mergeCell ref="A80:B80"/>
    <mergeCell ref="A81:D81"/>
    <mergeCell ref="A82:D82"/>
    <mergeCell ref="B83:C83"/>
    <mergeCell ref="B84:C84"/>
    <mergeCell ref="A90:D90"/>
    <mergeCell ref="A98:B98"/>
    <mergeCell ref="A99:D99"/>
    <mergeCell ref="B86:C86"/>
    <mergeCell ref="B87:C87"/>
    <mergeCell ref="A88:C88"/>
    <mergeCell ref="A89:D89"/>
    <mergeCell ref="A100:D100"/>
    <mergeCell ref="B101:C101"/>
    <mergeCell ref="B102:C102"/>
    <mergeCell ref="B103:C103"/>
    <mergeCell ref="B104:C104"/>
    <mergeCell ref="A110:C110"/>
    <mergeCell ref="B105:C105"/>
    <mergeCell ref="B106:C106"/>
    <mergeCell ref="A107:C107"/>
    <mergeCell ref="B108:C108"/>
    <mergeCell ref="A109:C109"/>
  </mergeCells>
  <pageMargins left="0.511811024" right="0.511811024" top="0.78740157499999996" bottom="0.78740157499999996" header="0.31496062000000002" footer="0.31496062000000002"/>
  <pageSetup paperSize="9" scale="70" orientation="portrait" r:id="rId1"/>
  <ignoredErrors>
    <ignoredError sqref="D6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D74"/>
  <sheetViews>
    <sheetView tabSelected="1" topLeftCell="A76" workbookViewId="0">
      <selection activeCell="H37" sqref="H37"/>
    </sheetView>
  </sheetViews>
  <sheetFormatPr defaultColWidth="9.140625" defaultRowHeight="15.75"/>
  <cols>
    <col min="1" max="1" width="3.85546875" style="2" bestFit="1" customWidth="1"/>
    <col min="2" max="2" width="40.28515625" style="2" customWidth="1"/>
    <col min="3" max="3" width="13.5703125" style="2" customWidth="1"/>
    <col min="4" max="4" width="71.140625" style="3" bestFit="1" customWidth="1"/>
    <col min="5" max="16384" width="9.140625" style="2"/>
  </cols>
  <sheetData>
    <row r="1" spans="1:4" ht="46.5" customHeight="1" thickBot="1">
      <c r="A1" s="182" t="s">
        <v>122</v>
      </c>
      <c r="B1" s="183"/>
      <c r="C1" s="183"/>
      <c r="D1" s="184"/>
    </row>
    <row r="2" spans="1:4">
      <c r="A2" s="185" t="s">
        <v>110</v>
      </c>
      <c r="B2" s="186"/>
      <c r="C2" s="186"/>
      <c r="D2" s="187"/>
    </row>
    <row r="3" spans="1:4" ht="16.5" thickBot="1">
      <c r="A3" s="170" t="s">
        <v>193</v>
      </c>
      <c r="B3" s="171"/>
      <c r="C3" s="171"/>
      <c r="D3" s="172"/>
    </row>
    <row r="4" spans="1:4" ht="16.5" thickBot="1">
      <c r="A4" s="185" t="s">
        <v>11</v>
      </c>
      <c r="B4" s="186"/>
      <c r="C4" s="186"/>
      <c r="D4" s="187"/>
    </row>
    <row r="5" spans="1:4">
      <c r="A5" s="49">
        <v>1</v>
      </c>
      <c r="B5" s="50" t="s">
        <v>12</v>
      </c>
      <c r="C5" s="50" t="s">
        <v>13</v>
      </c>
      <c r="D5" s="51" t="s">
        <v>112</v>
      </c>
    </row>
    <row r="6" spans="1:4">
      <c r="A6" s="19" t="s">
        <v>14</v>
      </c>
      <c r="B6" s="22" t="s">
        <v>111</v>
      </c>
      <c r="C6" s="79">
        <v>1146.78</v>
      </c>
      <c r="D6" s="48" t="s">
        <v>137</v>
      </c>
    </row>
    <row r="7" spans="1:4">
      <c r="A7" s="19" t="s">
        <v>15</v>
      </c>
      <c r="B7" s="22" t="s">
        <v>16</v>
      </c>
      <c r="C7" s="22"/>
      <c r="D7" s="48"/>
    </row>
    <row r="8" spans="1:4">
      <c r="A8" s="19" t="s">
        <v>17</v>
      </c>
      <c r="B8" s="22" t="s">
        <v>18</v>
      </c>
      <c r="C8" s="22"/>
      <c r="D8" s="21"/>
    </row>
    <row r="9" spans="1:4">
      <c r="A9" s="19" t="s">
        <v>19</v>
      </c>
      <c r="B9" s="22" t="s">
        <v>20</v>
      </c>
      <c r="C9" s="22"/>
      <c r="D9" s="21"/>
    </row>
    <row r="10" spans="1:4">
      <c r="A10" s="19" t="s">
        <v>21</v>
      </c>
      <c r="B10" s="22" t="s">
        <v>22</v>
      </c>
      <c r="C10" s="22"/>
      <c r="D10" s="21"/>
    </row>
    <row r="11" spans="1:4" ht="16.5" thickBot="1">
      <c r="A11" s="52" t="s">
        <v>23</v>
      </c>
      <c r="B11" s="53" t="s">
        <v>24</v>
      </c>
      <c r="C11" s="53"/>
      <c r="D11" s="39"/>
    </row>
    <row r="12" spans="1:4" ht="16.5" thickBot="1">
      <c r="A12" s="151"/>
      <c r="B12" s="151"/>
      <c r="C12" s="151"/>
      <c r="D12" s="151"/>
    </row>
    <row r="13" spans="1:4" ht="16.5" thickBot="1">
      <c r="A13" s="145" t="s">
        <v>25</v>
      </c>
      <c r="B13" s="146"/>
      <c r="C13" s="146"/>
      <c r="D13" s="147"/>
    </row>
    <row r="14" spans="1:4" ht="16.5" thickBot="1">
      <c r="A14" s="176" t="s">
        <v>26</v>
      </c>
      <c r="B14" s="177"/>
      <c r="C14" s="177"/>
      <c r="D14" s="178"/>
    </row>
    <row r="15" spans="1:4">
      <c r="A15" s="24" t="s">
        <v>27</v>
      </c>
      <c r="B15" s="65" t="s">
        <v>99</v>
      </c>
      <c r="C15" s="65" t="s">
        <v>113</v>
      </c>
      <c r="D15" s="26" t="s">
        <v>112</v>
      </c>
    </row>
    <row r="16" spans="1:4">
      <c r="A16" s="19" t="s">
        <v>14</v>
      </c>
      <c r="B16" s="22" t="s">
        <v>100</v>
      </c>
      <c r="C16" s="23">
        <f>1/12</f>
        <v>8.3333333333333329E-2</v>
      </c>
      <c r="D16" s="48" t="s">
        <v>138</v>
      </c>
    </row>
    <row r="17" spans="1:4" ht="23.25" customHeight="1">
      <c r="A17" s="19" t="s">
        <v>15</v>
      </c>
      <c r="B17" s="22" t="s">
        <v>101</v>
      </c>
      <c r="C17" s="23">
        <f>0.09075+0.03025</f>
        <v>0.121</v>
      </c>
      <c r="D17" s="48" t="s">
        <v>128</v>
      </c>
    </row>
    <row r="18" spans="1:4" ht="35.25" customHeight="1" thickBot="1">
      <c r="A18" s="66" t="s">
        <v>17</v>
      </c>
      <c r="B18" s="67" t="s">
        <v>107</v>
      </c>
      <c r="C18" s="68">
        <v>7.5999999999999998E-2</v>
      </c>
      <c r="D18" s="84" t="s">
        <v>196</v>
      </c>
    </row>
    <row r="19" spans="1:4" ht="16.5" thickBot="1">
      <c r="A19" s="151"/>
      <c r="B19" s="151"/>
      <c r="C19" s="151"/>
      <c r="D19" s="151"/>
    </row>
    <row r="20" spans="1:4" ht="32.25" customHeight="1" thickBot="1">
      <c r="A20" s="161" t="s">
        <v>103</v>
      </c>
      <c r="B20" s="162"/>
      <c r="C20" s="162"/>
      <c r="D20" s="163"/>
    </row>
    <row r="21" spans="1:4">
      <c r="A21" s="24" t="s">
        <v>29</v>
      </c>
      <c r="B21" s="65" t="s">
        <v>30</v>
      </c>
      <c r="C21" s="65" t="s">
        <v>113</v>
      </c>
      <c r="D21" s="26" t="s">
        <v>112</v>
      </c>
    </row>
    <row r="22" spans="1:4">
      <c r="A22" s="19" t="s">
        <v>14</v>
      </c>
      <c r="B22" s="22" t="s">
        <v>32</v>
      </c>
      <c r="C22" s="27">
        <v>0.2</v>
      </c>
      <c r="D22" s="48" t="s">
        <v>139</v>
      </c>
    </row>
    <row r="23" spans="1:4" ht="18.75" customHeight="1">
      <c r="A23" s="19" t="s">
        <v>15</v>
      </c>
      <c r="B23" s="28" t="s">
        <v>33</v>
      </c>
      <c r="C23" s="29">
        <v>2.5000000000000001E-2</v>
      </c>
      <c r="D23" s="48" t="s">
        <v>140</v>
      </c>
    </row>
    <row r="24" spans="1:4">
      <c r="A24" s="19" t="s">
        <v>17</v>
      </c>
      <c r="B24" s="28" t="s">
        <v>34</v>
      </c>
      <c r="C24" s="33">
        <v>0.02</v>
      </c>
      <c r="D24" s="48" t="s">
        <v>141</v>
      </c>
    </row>
    <row r="25" spans="1:4">
      <c r="A25" s="19" t="s">
        <v>19</v>
      </c>
      <c r="B25" s="22" t="s">
        <v>35</v>
      </c>
      <c r="C25" s="27">
        <v>1.4999999999999999E-2</v>
      </c>
      <c r="D25" s="48" t="s">
        <v>142</v>
      </c>
    </row>
    <row r="26" spans="1:4">
      <c r="A26" s="19" t="s">
        <v>21</v>
      </c>
      <c r="B26" s="22" t="s">
        <v>36</v>
      </c>
      <c r="C26" s="27">
        <v>0.01</v>
      </c>
      <c r="D26" s="48" t="s">
        <v>143</v>
      </c>
    </row>
    <row r="27" spans="1:4">
      <c r="A27" s="19" t="s">
        <v>23</v>
      </c>
      <c r="B27" s="22" t="s">
        <v>37</v>
      </c>
      <c r="C27" s="27">
        <v>6.0000000000000001E-3</v>
      </c>
      <c r="D27" s="48" t="s">
        <v>144</v>
      </c>
    </row>
    <row r="28" spans="1:4">
      <c r="A28" s="19" t="s">
        <v>38</v>
      </c>
      <c r="B28" s="22" t="s">
        <v>39</v>
      </c>
      <c r="C28" s="27">
        <v>2E-3</v>
      </c>
      <c r="D28" s="48" t="s">
        <v>145</v>
      </c>
    </row>
    <row r="29" spans="1:4" ht="16.5" thickBot="1">
      <c r="A29" s="52" t="s">
        <v>40</v>
      </c>
      <c r="B29" s="53" t="s">
        <v>41</v>
      </c>
      <c r="C29" s="69">
        <v>0.08</v>
      </c>
      <c r="D29" s="61" t="s">
        <v>146</v>
      </c>
    </row>
    <row r="30" spans="1:4" ht="16.5" thickBot="1">
      <c r="A30" s="151"/>
      <c r="B30" s="151"/>
      <c r="C30" s="151"/>
      <c r="D30" s="151"/>
    </row>
    <row r="31" spans="1:4" ht="16.5" thickBot="1">
      <c r="A31" s="188" t="s">
        <v>104</v>
      </c>
      <c r="B31" s="189"/>
      <c r="C31" s="189"/>
      <c r="D31" s="190"/>
    </row>
    <row r="32" spans="1:4">
      <c r="A32" s="49" t="s">
        <v>43</v>
      </c>
      <c r="B32" s="54" t="s">
        <v>44</v>
      </c>
      <c r="C32" s="50" t="s">
        <v>13</v>
      </c>
      <c r="D32" s="51" t="s">
        <v>112</v>
      </c>
    </row>
    <row r="33" spans="1:4">
      <c r="A33" s="19" t="s">
        <v>14</v>
      </c>
      <c r="B33" s="28" t="s">
        <v>45</v>
      </c>
      <c r="C33" s="56">
        <v>0</v>
      </c>
      <c r="D33" s="57" t="s">
        <v>134</v>
      </c>
    </row>
    <row r="34" spans="1:4" ht="15.75" customHeight="1">
      <c r="A34" s="19" t="s">
        <v>15</v>
      </c>
      <c r="B34" s="28" t="s">
        <v>114</v>
      </c>
      <c r="C34" s="56">
        <v>457.38</v>
      </c>
      <c r="D34" s="57" t="s">
        <v>147</v>
      </c>
    </row>
    <row r="35" spans="1:4" ht="15.75" customHeight="1">
      <c r="A35" s="19" t="s">
        <v>17</v>
      </c>
      <c r="B35" s="28" t="s">
        <v>115</v>
      </c>
      <c r="C35" s="56">
        <v>80</v>
      </c>
      <c r="D35" s="57" t="s">
        <v>148</v>
      </c>
    </row>
    <row r="36" spans="1:4">
      <c r="A36" s="19" t="s">
        <v>19</v>
      </c>
      <c r="B36" s="28" t="s">
        <v>117</v>
      </c>
      <c r="C36" s="56">
        <v>0.03</v>
      </c>
      <c r="D36" s="57" t="s">
        <v>149</v>
      </c>
    </row>
    <row r="37" spans="1:4" ht="16.5" thickBot="1">
      <c r="A37" s="52" t="s">
        <v>21</v>
      </c>
      <c r="B37" s="55" t="s">
        <v>199</v>
      </c>
      <c r="C37" s="222">
        <v>0.01</v>
      </c>
      <c r="D37" s="58" t="s">
        <v>200</v>
      </c>
    </row>
    <row r="38" spans="1:4" ht="16.5" thickBot="1">
      <c r="A38" s="151"/>
      <c r="B38" s="151"/>
      <c r="C38" s="151"/>
      <c r="D38" s="151"/>
    </row>
    <row r="39" spans="1:4" ht="16.5" thickBot="1">
      <c r="A39" s="145" t="s">
        <v>48</v>
      </c>
      <c r="B39" s="146"/>
      <c r="C39" s="146"/>
      <c r="D39" s="147"/>
    </row>
    <row r="40" spans="1:4">
      <c r="A40" s="24">
        <v>3</v>
      </c>
      <c r="B40" s="65" t="s">
        <v>49</v>
      </c>
      <c r="C40" s="65" t="s">
        <v>113</v>
      </c>
      <c r="D40" s="26" t="s">
        <v>112</v>
      </c>
    </row>
    <row r="41" spans="1:4">
      <c r="A41" s="19" t="s">
        <v>14</v>
      </c>
      <c r="B41" s="32" t="s">
        <v>87</v>
      </c>
      <c r="C41" s="33">
        <f>(30/30/12*0.055)</f>
        <v>4.5833333333333334E-3</v>
      </c>
      <c r="D41" s="59" t="s">
        <v>150</v>
      </c>
    </row>
    <row r="42" spans="1:4" ht="31.5">
      <c r="A42" s="19" t="s">
        <v>15</v>
      </c>
      <c r="B42" s="32" t="s">
        <v>88</v>
      </c>
      <c r="C42" s="33">
        <f>C29*C41</f>
        <v>3.6666666666666667E-4</v>
      </c>
      <c r="D42" s="59" t="s">
        <v>151</v>
      </c>
    </row>
    <row r="43" spans="1:4" ht="65.25" customHeight="1">
      <c r="A43" s="45" t="s">
        <v>17</v>
      </c>
      <c r="B43" s="60" t="s">
        <v>89</v>
      </c>
      <c r="C43" s="33">
        <v>0.02</v>
      </c>
      <c r="D43" s="85" t="s">
        <v>118</v>
      </c>
    </row>
    <row r="44" spans="1:4" ht="69" customHeight="1">
      <c r="A44" s="19" t="s">
        <v>19</v>
      </c>
      <c r="B44" s="32" t="s">
        <v>90</v>
      </c>
      <c r="C44" s="33">
        <f>7/30/12</f>
        <v>1.9444444444444445E-2</v>
      </c>
      <c r="D44" s="85" t="s">
        <v>135</v>
      </c>
    </row>
    <row r="45" spans="1:4" ht="36.75" customHeight="1">
      <c r="A45" s="19" t="s">
        <v>21</v>
      </c>
      <c r="B45" s="32" t="s">
        <v>91</v>
      </c>
      <c r="C45" s="33">
        <v>7.1000000000000004E-3</v>
      </c>
      <c r="D45" s="86" t="s">
        <v>136</v>
      </c>
    </row>
    <row r="46" spans="1:4" ht="63.75" thickBot="1">
      <c r="A46" s="66" t="s">
        <v>23</v>
      </c>
      <c r="B46" s="70" t="s">
        <v>92</v>
      </c>
      <c r="C46" s="71">
        <v>0.02</v>
      </c>
      <c r="D46" s="87" t="s">
        <v>118</v>
      </c>
    </row>
    <row r="47" spans="1:4">
      <c r="A47" s="91"/>
      <c r="B47" s="92"/>
      <c r="C47" s="93"/>
      <c r="D47" s="94"/>
    </row>
    <row r="48" spans="1:4" ht="49.5" customHeight="1" thickBot="1">
      <c r="A48" s="151"/>
      <c r="B48" s="151"/>
      <c r="C48" s="151"/>
      <c r="D48" s="151"/>
    </row>
    <row r="49" spans="1:4" ht="16.5" thickBot="1">
      <c r="A49" s="157" t="s">
        <v>50</v>
      </c>
      <c r="B49" s="158"/>
      <c r="C49" s="158"/>
      <c r="D49" s="159"/>
    </row>
    <row r="50" spans="1:4" ht="16.5" thickBot="1">
      <c r="A50" s="153" t="s">
        <v>51</v>
      </c>
      <c r="B50" s="154"/>
      <c r="C50" s="154"/>
      <c r="D50" s="155"/>
    </row>
    <row r="51" spans="1:4">
      <c r="A51" s="24" t="s">
        <v>52</v>
      </c>
      <c r="B51" s="72" t="s">
        <v>53</v>
      </c>
      <c r="C51" s="72" t="s">
        <v>113</v>
      </c>
      <c r="D51" s="26" t="s">
        <v>112</v>
      </c>
    </row>
    <row r="52" spans="1:4">
      <c r="A52" s="45" t="s">
        <v>14</v>
      </c>
      <c r="B52" s="47" t="s">
        <v>98</v>
      </c>
      <c r="C52" s="33">
        <v>0</v>
      </c>
      <c r="D52" s="48" t="s">
        <v>155</v>
      </c>
    </row>
    <row r="53" spans="1:4" ht="72.75" customHeight="1">
      <c r="A53" s="19" t="s">
        <v>15</v>
      </c>
      <c r="B53" s="18" t="s">
        <v>109</v>
      </c>
      <c r="C53" s="33">
        <f>5/30/12</f>
        <v>1.3888888888888888E-2</v>
      </c>
      <c r="D53" s="99" t="s">
        <v>116</v>
      </c>
    </row>
    <row r="54" spans="1:4" ht="63">
      <c r="A54" s="19" t="s">
        <v>17</v>
      </c>
      <c r="B54" s="18" t="s">
        <v>94</v>
      </c>
      <c r="C54" s="33">
        <f>((5/30)/12)*0.015</f>
        <v>2.0833333333333332E-4</v>
      </c>
      <c r="D54" s="99" t="s">
        <v>152</v>
      </c>
    </row>
    <row r="55" spans="1:4" ht="90" customHeight="1">
      <c r="A55" s="45" t="s">
        <v>19</v>
      </c>
      <c r="B55" s="47" t="s">
        <v>95</v>
      </c>
      <c r="C55" s="33">
        <f>((15/30)/12)*0.0078</f>
        <v>3.2499999999999999E-4</v>
      </c>
      <c r="D55" s="100" t="s">
        <v>106</v>
      </c>
    </row>
    <row r="56" spans="1:4" ht="35.25" customHeight="1">
      <c r="A56" s="19" t="s">
        <v>21</v>
      </c>
      <c r="B56" s="18" t="s">
        <v>93</v>
      </c>
      <c r="C56" s="33">
        <v>2.8E-3</v>
      </c>
      <c r="D56" s="99" t="s">
        <v>154</v>
      </c>
    </row>
    <row r="57" spans="1:4" ht="47.25" customHeight="1" thickBot="1">
      <c r="A57" s="179" t="s">
        <v>133</v>
      </c>
      <c r="B57" s="180"/>
      <c r="C57" s="181"/>
      <c r="D57" s="84" t="s">
        <v>153</v>
      </c>
    </row>
    <row r="58" spans="1:4" ht="16.5" thickBot="1">
      <c r="A58" s="151"/>
      <c r="B58" s="151"/>
      <c r="C58" s="151"/>
      <c r="D58" s="151"/>
    </row>
    <row r="59" spans="1:4" ht="16.5" thickBot="1">
      <c r="A59" s="145" t="s">
        <v>59</v>
      </c>
      <c r="B59" s="146"/>
      <c r="C59" s="146"/>
      <c r="D59" s="147"/>
    </row>
    <row r="60" spans="1:4">
      <c r="A60" s="24">
        <v>5</v>
      </c>
      <c r="B60" s="40" t="s">
        <v>60</v>
      </c>
      <c r="C60" s="26" t="s">
        <v>13</v>
      </c>
      <c r="D60" s="26" t="s">
        <v>112</v>
      </c>
    </row>
    <row r="61" spans="1:4">
      <c r="A61" s="19" t="s">
        <v>14</v>
      </c>
      <c r="B61" s="22" t="s">
        <v>61</v>
      </c>
      <c r="C61" s="81">
        <v>37.26</v>
      </c>
      <c r="D61" s="57" t="s">
        <v>156</v>
      </c>
    </row>
    <row r="62" spans="1:4">
      <c r="A62" s="19" t="s">
        <v>15</v>
      </c>
      <c r="B62" s="22" t="s">
        <v>73</v>
      </c>
      <c r="C62" s="81">
        <v>0</v>
      </c>
      <c r="D62" s="57"/>
    </row>
    <row r="63" spans="1:4">
      <c r="A63" s="19" t="s">
        <v>17</v>
      </c>
      <c r="B63" s="22" t="s">
        <v>62</v>
      </c>
      <c r="C63" s="81">
        <v>0</v>
      </c>
      <c r="D63" s="57"/>
    </row>
    <row r="64" spans="1:4" ht="16.5" thickBot="1">
      <c r="A64" s="52" t="s">
        <v>19</v>
      </c>
      <c r="B64" s="53" t="s">
        <v>127</v>
      </c>
      <c r="C64" s="96">
        <v>112.44</v>
      </c>
      <c r="D64" s="57" t="s">
        <v>156</v>
      </c>
    </row>
    <row r="65" spans="1:4" ht="16.5" thickBot="1">
      <c r="A65" s="151"/>
      <c r="B65" s="151"/>
      <c r="C65" s="151"/>
      <c r="D65" s="151"/>
    </row>
    <row r="66" spans="1:4" ht="16.5" thickBot="1">
      <c r="A66" s="145" t="s">
        <v>63</v>
      </c>
      <c r="B66" s="146"/>
      <c r="C66" s="146"/>
      <c r="D66" s="147"/>
    </row>
    <row r="67" spans="1:4">
      <c r="A67" s="24">
        <v>6</v>
      </c>
      <c r="B67" s="40" t="s">
        <v>64</v>
      </c>
      <c r="C67" s="72" t="s">
        <v>113</v>
      </c>
      <c r="D67" s="26" t="s">
        <v>112</v>
      </c>
    </row>
    <row r="68" spans="1:4" ht="31.5">
      <c r="A68" s="19" t="s">
        <v>14</v>
      </c>
      <c r="B68" s="22" t="s">
        <v>65</v>
      </c>
      <c r="C68" s="33">
        <v>0.03</v>
      </c>
      <c r="D68" s="99" t="s">
        <v>157</v>
      </c>
    </row>
    <row r="69" spans="1:4" ht="31.5">
      <c r="A69" s="19" t="s">
        <v>15</v>
      </c>
      <c r="B69" s="22" t="s">
        <v>66</v>
      </c>
      <c r="C69" s="33">
        <v>6.7900000000000002E-2</v>
      </c>
      <c r="D69" s="99" t="s">
        <v>157</v>
      </c>
    </row>
    <row r="70" spans="1:4" ht="31.5">
      <c r="A70" s="19" t="s">
        <v>17</v>
      </c>
      <c r="B70" s="22" t="s">
        <v>67</v>
      </c>
      <c r="C70" s="33">
        <v>6.6500000000000004E-2</v>
      </c>
      <c r="D70" s="99" t="s">
        <v>158</v>
      </c>
    </row>
    <row r="71" spans="1:4">
      <c r="B71" s="88"/>
      <c r="C71" s="88"/>
      <c r="D71" s="88"/>
    </row>
    <row r="72" spans="1:4">
      <c r="B72" s="88"/>
      <c r="C72" s="88"/>
      <c r="D72" s="88"/>
    </row>
    <row r="73" spans="1:4">
      <c r="B73" s="88"/>
      <c r="C73" s="88"/>
      <c r="D73" s="88"/>
    </row>
    <row r="74" spans="1:4">
      <c r="B74" s="88"/>
      <c r="C74" s="88"/>
      <c r="D74" s="88"/>
    </row>
  </sheetData>
  <mergeCells count="21">
    <mergeCell ref="A66:D66"/>
    <mergeCell ref="A65:D65"/>
    <mergeCell ref="A39:D39"/>
    <mergeCell ref="A38:D38"/>
    <mergeCell ref="A30:D30"/>
    <mergeCell ref="A31:D31"/>
    <mergeCell ref="A19:D19"/>
    <mergeCell ref="A20:D20"/>
    <mergeCell ref="A1:D1"/>
    <mergeCell ref="A12:D12"/>
    <mergeCell ref="A13:D13"/>
    <mergeCell ref="A14:D14"/>
    <mergeCell ref="A2:D2"/>
    <mergeCell ref="A3:D3"/>
    <mergeCell ref="A4:D4"/>
    <mergeCell ref="A59:D59"/>
    <mergeCell ref="A58:D58"/>
    <mergeCell ref="A48:D48"/>
    <mergeCell ref="A49:D49"/>
    <mergeCell ref="A50:D50"/>
    <mergeCell ref="A57:C57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1"/>
  <sheetViews>
    <sheetView topLeftCell="A40" zoomScale="80" zoomScaleNormal="80" workbookViewId="0">
      <selection activeCell="K42" sqref="K42"/>
    </sheetView>
  </sheetViews>
  <sheetFormatPr defaultRowHeight="15"/>
  <cols>
    <col min="1" max="1" width="4.5703125" style="1" customWidth="1"/>
    <col min="2" max="4" width="9.140625" style="1"/>
    <col min="5" max="5" width="20.5703125" style="1" customWidth="1"/>
    <col min="6" max="6" width="10.5703125" style="1" customWidth="1"/>
    <col min="7" max="7" width="7.5703125" style="1" customWidth="1"/>
    <col min="8" max="8" width="10.5703125" style="1" customWidth="1"/>
    <col min="9" max="9" width="12.28515625" style="1" customWidth="1"/>
    <col min="10" max="10" width="9.5703125" style="1" customWidth="1"/>
    <col min="11" max="11" width="12.42578125" style="1" customWidth="1"/>
    <col min="12" max="253" width="9.140625" style="1"/>
    <col min="254" max="254" width="4.5703125" style="1" customWidth="1"/>
    <col min="255" max="258" width="9.140625" style="1"/>
    <col min="259" max="259" width="11.140625" style="1" customWidth="1"/>
    <col min="260" max="260" width="9.140625" style="1"/>
    <col min="261" max="261" width="12.140625" style="1" customWidth="1"/>
    <col min="262" max="262" width="13" style="1" customWidth="1"/>
    <col min="263" max="264" width="13.5703125" style="1" customWidth="1"/>
    <col min="265" max="509" width="9.140625" style="1"/>
    <col min="510" max="510" width="4.5703125" style="1" customWidth="1"/>
    <col min="511" max="514" width="9.140625" style="1"/>
    <col min="515" max="515" width="11.140625" style="1" customWidth="1"/>
    <col min="516" max="516" width="9.140625" style="1"/>
    <col min="517" max="517" width="12.140625" style="1" customWidth="1"/>
    <col min="518" max="518" width="13" style="1" customWidth="1"/>
    <col min="519" max="520" width="13.5703125" style="1" customWidth="1"/>
    <col min="521" max="765" width="9.140625" style="1"/>
    <col min="766" max="766" width="4.5703125" style="1" customWidth="1"/>
    <col min="767" max="770" width="9.140625" style="1"/>
    <col min="771" max="771" width="11.140625" style="1" customWidth="1"/>
    <col min="772" max="772" width="9.140625" style="1"/>
    <col min="773" max="773" width="12.140625" style="1" customWidth="1"/>
    <col min="774" max="774" width="13" style="1" customWidth="1"/>
    <col min="775" max="776" width="13.5703125" style="1" customWidth="1"/>
    <col min="777" max="1021" width="9.140625" style="1"/>
    <col min="1022" max="1022" width="4.5703125" style="1" customWidth="1"/>
    <col min="1023" max="1026" width="9.140625" style="1"/>
    <col min="1027" max="1027" width="11.140625" style="1" customWidth="1"/>
    <col min="1028" max="1028" width="9.140625" style="1"/>
    <col min="1029" max="1029" width="12.140625" style="1" customWidth="1"/>
    <col min="1030" max="1030" width="13" style="1" customWidth="1"/>
    <col min="1031" max="1032" width="13.5703125" style="1" customWidth="1"/>
    <col min="1033" max="1277" width="9.140625" style="1"/>
    <col min="1278" max="1278" width="4.5703125" style="1" customWidth="1"/>
    <col min="1279" max="1282" width="9.140625" style="1"/>
    <col min="1283" max="1283" width="11.140625" style="1" customWidth="1"/>
    <col min="1284" max="1284" width="9.140625" style="1"/>
    <col min="1285" max="1285" width="12.140625" style="1" customWidth="1"/>
    <col min="1286" max="1286" width="13" style="1" customWidth="1"/>
    <col min="1287" max="1288" width="13.5703125" style="1" customWidth="1"/>
    <col min="1289" max="1533" width="9.140625" style="1"/>
    <col min="1534" max="1534" width="4.5703125" style="1" customWidth="1"/>
    <col min="1535" max="1538" width="9.140625" style="1"/>
    <col min="1539" max="1539" width="11.140625" style="1" customWidth="1"/>
    <col min="1540" max="1540" width="9.140625" style="1"/>
    <col min="1541" max="1541" width="12.140625" style="1" customWidth="1"/>
    <col min="1542" max="1542" width="13" style="1" customWidth="1"/>
    <col min="1543" max="1544" width="13.5703125" style="1" customWidth="1"/>
    <col min="1545" max="1789" width="9.140625" style="1"/>
    <col min="1790" max="1790" width="4.5703125" style="1" customWidth="1"/>
    <col min="1791" max="1794" width="9.140625" style="1"/>
    <col min="1795" max="1795" width="11.140625" style="1" customWidth="1"/>
    <col min="1796" max="1796" width="9.140625" style="1"/>
    <col min="1797" max="1797" width="12.140625" style="1" customWidth="1"/>
    <col min="1798" max="1798" width="13" style="1" customWidth="1"/>
    <col min="1799" max="1800" width="13.5703125" style="1" customWidth="1"/>
    <col min="1801" max="2045" width="9.140625" style="1"/>
    <col min="2046" max="2046" width="4.5703125" style="1" customWidth="1"/>
    <col min="2047" max="2050" width="9.140625" style="1"/>
    <col min="2051" max="2051" width="11.140625" style="1" customWidth="1"/>
    <col min="2052" max="2052" width="9.140625" style="1"/>
    <col min="2053" max="2053" width="12.140625" style="1" customWidth="1"/>
    <col min="2054" max="2054" width="13" style="1" customWidth="1"/>
    <col min="2055" max="2056" width="13.5703125" style="1" customWidth="1"/>
    <col min="2057" max="2301" width="9.140625" style="1"/>
    <col min="2302" max="2302" width="4.5703125" style="1" customWidth="1"/>
    <col min="2303" max="2306" width="9.140625" style="1"/>
    <col min="2307" max="2307" width="11.140625" style="1" customWidth="1"/>
    <col min="2308" max="2308" width="9.140625" style="1"/>
    <col min="2309" max="2309" width="12.140625" style="1" customWidth="1"/>
    <col min="2310" max="2310" width="13" style="1" customWidth="1"/>
    <col min="2311" max="2312" width="13.5703125" style="1" customWidth="1"/>
    <col min="2313" max="2557" width="9.140625" style="1"/>
    <col min="2558" max="2558" width="4.5703125" style="1" customWidth="1"/>
    <col min="2559" max="2562" width="9.140625" style="1"/>
    <col min="2563" max="2563" width="11.140625" style="1" customWidth="1"/>
    <col min="2564" max="2564" width="9.140625" style="1"/>
    <col min="2565" max="2565" width="12.140625" style="1" customWidth="1"/>
    <col min="2566" max="2566" width="13" style="1" customWidth="1"/>
    <col min="2567" max="2568" width="13.5703125" style="1" customWidth="1"/>
    <col min="2569" max="2813" width="9.140625" style="1"/>
    <col min="2814" max="2814" width="4.5703125" style="1" customWidth="1"/>
    <col min="2815" max="2818" width="9.140625" style="1"/>
    <col min="2819" max="2819" width="11.140625" style="1" customWidth="1"/>
    <col min="2820" max="2820" width="9.140625" style="1"/>
    <col min="2821" max="2821" width="12.140625" style="1" customWidth="1"/>
    <col min="2822" max="2822" width="13" style="1" customWidth="1"/>
    <col min="2823" max="2824" width="13.5703125" style="1" customWidth="1"/>
    <col min="2825" max="3069" width="9.140625" style="1"/>
    <col min="3070" max="3070" width="4.5703125" style="1" customWidth="1"/>
    <col min="3071" max="3074" width="9.140625" style="1"/>
    <col min="3075" max="3075" width="11.140625" style="1" customWidth="1"/>
    <col min="3076" max="3076" width="9.140625" style="1"/>
    <col min="3077" max="3077" width="12.140625" style="1" customWidth="1"/>
    <col min="3078" max="3078" width="13" style="1" customWidth="1"/>
    <col min="3079" max="3080" width="13.5703125" style="1" customWidth="1"/>
    <col min="3081" max="3325" width="9.140625" style="1"/>
    <col min="3326" max="3326" width="4.5703125" style="1" customWidth="1"/>
    <col min="3327" max="3330" width="9.140625" style="1"/>
    <col min="3331" max="3331" width="11.140625" style="1" customWidth="1"/>
    <col min="3332" max="3332" width="9.140625" style="1"/>
    <col min="3333" max="3333" width="12.140625" style="1" customWidth="1"/>
    <col min="3334" max="3334" width="13" style="1" customWidth="1"/>
    <col min="3335" max="3336" width="13.5703125" style="1" customWidth="1"/>
    <col min="3337" max="3581" width="9.140625" style="1"/>
    <col min="3582" max="3582" width="4.5703125" style="1" customWidth="1"/>
    <col min="3583" max="3586" width="9.140625" style="1"/>
    <col min="3587" max="3587" width="11.140625" style="1" customWidth="1"/>
    <col min="3588" max="3588" width="9.140625" style="1"/>
    <col min="3589" max="3589" width="12.140625" style="1" customWidth="1"/>
    <col min="3590" max="3590" width="13" style="1" customWidth="1"/>
    <col min="3591" max="3592" width="13.5703125" style="1" customWidth="1"/>
    <col min="3593" max="3837" width="9.140625" style="1"/>
    <col min="3838" max="3838" width="4.5703125" style="1" customWidth="1"/>
    <col min="3839" max="3842" width="9.140625" style="1"/>
    <col min="3843" max="3843" width="11.140625" style="1" customWidth="1"/>
    <col min="3844" max="3844" width="9.140625" style="1"/>
    <col min="3845" max="3845" width="12.140625" style="1" customWidth="1"/>
    <col min="3846" max="3846" width="13" style="1" customWidth="1"/>
    <col min="3847" max="3848" width="13.5703125" style="1" customWidth="1"/>
    <col min="3849" max="4093" width="9.140625" style="1"/>
    <col min="4094" max="4094" width="4.5703125" style="1" customWidth="1"/>
    <col min="4095" max="4098" width="9.140625" style="1"/>
    <col min="4099" max="4099" width="11.140625" style="1" customWidth="1"/>
    <col min="4100" max="4100" width="9.140625" style="1"/>
    <col min="4101" max="4101" width="12.140625" style="1" customWidth="1"/>
    <col min="4102" max="4102" width="13" style="1" customWidth="1"/>
    <col min="4103" max="4104" width="13.5703125" style="1" customWidth="1"/>
    <col min="4105" max="4349" width="9.140625" style="1"/>
    <col min="4350" max="4350" width="4.5703125" style="1" customWidth="1"/>
    <col min="4351" max="4354" width="9.140625" style="1"/>
    <col min="4355" max="4355" width="11.140625" style="1" customWidth="1"/>
    <col min="4356" max="4356" width="9.140625" style="1"/>
    <col min="4357" max="4357" width="12.140625" style="1" customWidth="1"/>
    <col min="4358" max="4358" width="13" style="1" customWidth="1"/>
    <col min="4359" max="4360" width="13.5703125" style="1" customWidth="1"/>
    <col min="4361" max="4605" width="9.140625" style="1"/>
    <col min="4606" max="4606" width="4.5703125" style="1" customWidth="1"/>
    <col min="4607" max="4610" width="9.140625" style="1"/>
    <col min="4611" max="4611" width="11.140625" style="1" customWidth="1"/>
    <col min="4612" max="4612" width="9.140625" style="1"/>
    <col min="4613" max="4613" width="12.140625" style="1" customWidth="1"/>
    <col min="4614" max="4614" width="13" style="1" customWidth="1"/>
    <col min="4615" max="4616" width="13.5703125" style="1" customWidth="1"/>
    <col min="4617" max="4861" width="9.140625" style="1"/>
    <col min="4862" max="4862" width="4.5703125" style="1" customWidth="1"/>
    <col min="4863" max="4866" width="9.140625" style="1"/>
    <col min="4867" max="4867" width="11.140625" style="1" customWidth="1"/>
    <col min="4868" max="4868" width="9.140625" style="1"/>
    <col min="4869" max="4869" width="12.140625" style="1" customWidth="1"/>
    <col min="4870" max="4870" width="13" style="1" customWidth="1"/>
    <col min="4871" max="4872" width="13.5703125" style="1" customWidth="1"/>
    <col min="4873" max="5117" width="9.140625" style="1"/>
    <col min="5118" max="5118" width="4.5703125" style="1" customWidth="1"/>
    <col min="5119" max="5122" width="9.140625" style="1"/>
    <col min="5123" max="5123" width="11.140625" style="1" customWidth="1"/>
    <col min="5124" max="5124" width="9.140625" style="1"/>
    <col min="5125" max="5125" width="12.140625" style="1" customWidth="1"/>
    <col min="5126" max="5126" width="13" style="1" customWidth="1"/>
    <col min="5127" max="5128" width="13.5703125" style="1" customWidth="1"/>
    <col min="5129" max="5373" width="9.140625" style="1"/>
    <col min="5374" max="5374" width="4.5703125" style="1" customWidth="1"/>
    <col min="5375" max="5378" width="9.140625" style="1"/>
    <col min="5379" max="5379" width="11.140625" style="1" customWidth="1"/>
    <col min="5380" max="5380" width="9.140625" style="1"/>
    <col min="5381" max="5381" width="12.140625" style="1" customWidth="1"/>
    <col min="5382" max="5382" width="13" style="1" customWidth="1"/>
    <col min="5383" max="5384" width="13.5703125" style="1" customWidth="1"/>
    <col min="5385" max="5629" width="9.140625" style="1"/>
    <col min="5630" max="5630" width="4.5703125" style="1" customWidth="1"/>
    <col min="5631" max="5634" width="9.140625" style="1"/>
    <col min="5635" max="5635" width="11.140625" style="1" customWidth="1"/>
    <col min="5636" max="5636" width="9.140625" style="1"/>
    <col min="5637" max="5637" width="12.140625" style="1" customWidth="1"/>
    <col min="5638" max="5638" width="13" style="1" customWidth="1"/>
    <col min="5639" max="5640" width="13.5703125" style="1" customWidth="1"/>
    <col min="5641" max="5885" width="9.140625" style="1"/>
    <col min="5886" max="5886" width="4.5703125" style="1" customWidth="1"/>
    <col min="5887" max="5890" width="9.140625" style="1"/>
    <col min="5891" max="5891" width="11.140625" style="1" customWidth="1"/>
    <col min="5892" max="5892" width="9.140625" style="1"/>
    <col min="5893" max="5893" width="12.140625" style="1" customWidth="1"/>
    <col min="5894" max="5894" width="13" style="1" customWidth="1"/>
    <col min="5895" max="5896" width="13.5703125" style="1" customWidth="1"/>
    <col min="5897" max="6141" width="9.140625" style="1"/>
    <col min="6142" max="6142" width="4.5703125" style="1" customWidth="1"/>
    <col min="6143" max="6146" width="9.140625" style="1"/>
    <col min="6147" max="6147" width="11.140625" style="1" customWidth="1"/>
    <col min="6148" max="6148" width="9.140625" style="1"/>
    <col min="6149" max="6149" width="12.140625" style="1" customWidth="1"/>
    <col min="6150" max="6150" width="13" style="1" customWidth="1"/>
    <col min="6151" max="6152" width="13.5703125" style="1" customWidth="1"/>
    <col min="6153" max="6397" width="9.140625" style="1"/>
    <col min="6398" max="6398" width="4.5703125" style="1" customWidth="1"/>
    <col min="6399" max="6402" width="9.140625" style="1"/>
    <col min="6403" max="6403" width="11.140625" style="1" customWidth="1"/>
    <col min="6404" max="6404" width="9.140625" style="1"/>
    <col min="6405" max="6405" width="12.140625" style="1" customWidth="1"/>
    <col min="6406" max="6406" width="13" style="1" customWidth="1"/>
    <col min="6407" max="6408" width="13.5703125" style="1" customWidth="1"/>
    <col min="6409" max="6653" width="9.140625" style="1"/>
    <col min="6654" max="6654" width="4.5703125" style="1" customWidth="1"/>
    <col min="6655" max="6658" width="9.140625" style="1"/>
    <col min="6659" max="6659" width="11.140625" style="1" customWidth="1"/>
    <col min="6660" max="6660" width="9.140625" style="1"/>
    <col min="6661" max="6661" width="12.140625" style="1" customWidth="1"/>
    <col min="6662" max="6662" width="13" style="1" customWidth="1"/>
    <col min="6663" max="6664" width="13.5703125" style="1" customWidth="1"/>
    <col min="6665" max="6909" width="9.140625" style="1"/>
    <col min="6910" max="6910" width="4.5703125" style="1" customWidth="1"/>
    <col min="6911" max="6914" width="9.140625" style="1"/>
    <col min="6915" max="6915" width="11.140625" style="1" customWidth="1"/>
    <col min="6916" max="6916" width="9.140625" style="1"/>
    <col min="6917" max="6917" width="12.140625" style="1" customWidth="1"/>
    <col min="6918" max="6918" width="13" style="1" customWidth="1"/>
    <col min="6919" max="6920" width="13.5703125" style="1" customWidth="1"/>
    <col min="6921" max="7165" width="9.140625" style="1"/>
    <col min="7166" max="7166" width="4.5703125" style="1" customWidth="1"/>
    <col min="7167" max="7170" width="9.140625" style="1"/>
    <col min="7171" max="7171" width="11.140625" style="1" customWidth="1"/>
    <col min="7172" max="7172" width="9.140625" style="1"/>
    <col min="7173" max="7173" width="12.140625" style="1" customWidth="1"/>
    <col min="7174" max="7174" width="13" style="1" customWidth="1"/>
    <col min="7175" max="7176" width="13.5703125" style="1" customWidth="1"/>
    <col min="7177" max="7421" width="9.140625" style="1"/>
    <col min="7422" max="7422" width="4.5703125" style="1" customWidth="1"/>
    <col min="7423" max="7426" width="9.140625" style="1"/>
    <col min="7427" max="7427" width="11.140625" style="1" customWidth="1"/>
    <col min="7428" max="7428" width="9.140625" style="1"/>
    <col min="7429" max="7429" width="12.140625" style="1" customWidth="1"/>
    <col min="7430" max="7430" width="13" style="1" customWidth="1"/>
    <col min="7431" max="7432" width="13.5703125" style="1" customWidth="1"/>
    <col min="7433" max="7677" width="9.140625" style="1"/>
    <col min="7678" max="7678" width="4.5703125" style="1" customWidth="1"/>
    <col min="7679" max="7682" width="9.140625" style="1"/>
    <col min="7683" max="7683" width="11.140625" style="1" customWidth="1"/>
    <col min="7684" max="7684" width="9.140625" style="1"/>
    <col min="7685" max="7685" width="12.140625" style="1" customWidth="1"/>
    <col min="7686" max="7686" width="13" style="1" customWidth="1"/>
    <col min="7687" max="7688" width="13.5703125" style="1" customWidth="1"/>
    <col min="7689" max="7933" width="9.140625" style="1"/>
    <col min="7934" max="7934" width="4.5703125" style="1" customWidth="1"/>
    <col min="7935" max="7938" width="9.140625" style="1"/>
    <col min="7939" max="7939" width="11.140625" style="1" customWidth="1"/>
    <col min="7940" max="7940" width="9.140625" style="1"/>
    <col min="7941" max="7941" width="12.140625" style="1" customWidth="1"/>
    <col min="7942" max="7942" width="13" style="1" customWidth="1"/>
    <col min="7943" max="7944" width="13.5703125" style="1" customWidth="1"/>
    <col min="7945" max="8189" width="9.140625" style="1"/>
    <col min="8190" max="8190" width="4.5703125" style="1" customWidth="1"/>
    <col min="8191" max="8194" width="9.140625" style="1"/>
    <col min="8195" max="8195" width="11.140625" style="1" customWidth="1"/>
    <col min="8196" max="8196" width="9.140625" style="1"/>
    <col min="8197" max="8197" width="12.140625" style="1" customWidth="1"/>
    <col min="8198" max="8198" width="13" style="1" customWidth="1"/>
    <col min="8199" max="8200" width="13.5703125" style="1" customWidth="1"/>
    <col min="8201" max="8445" width="9.140625" style="1"/>
    <col min="8446" max="8446" width="4.5703125" style="1" customWidth="1"/>
    <col min="8447" max="8450" width="9.140625" style="1"/>
    <col min="8451" max="8451" width="11.140625" style="1" customWidth="1"/>
    <col min="8452" max="8452" width="9.140625" style="1"/>
    <col min="8453" max="8453" width="12.140625" style="1" customWidth="1"/>
    <col min="8454" max="8454" width="13" style="1" customWidth="1"/>
    <col min="8455" max="8456" width="13.5703125" style="1" customWidth="1"/>
    <col min="8457" max="8701" width="9.140625" style="1"/>
    <col min="8702" max="8702" width="4.5703125" style="1" customWidth="1"/>
    <col min="8703" max="8706" width="9.140625" style="1"/>
    <col min="8707" max="8707" width="11.140625" style="1" customWidth="1"/>
    <col min="8708" max="8708" width="9.140625" style="1"/>
    <col min="8709" max="8709" width="12.140625" style="1" customWidth="1"/>
    <col min="8710" max="8710" width="13" style="1" customWidth="1"/>
    <col min="8711" max="8712" width="13.5703125" style="1" customWidth="1"/>
    <col min="8713" max="8957" width="9.140625" style="1"/>
    <col min="8958" max="8958" width="4.5703125" style="1" customWidth="1"/>
    <col min="8959" max="8962" width="9.140625" style="1"/>
    <col min="8963" max="8963" width="11.140625" style="1" customWidth="1"/>
    <col min="8964" max="8964" width="9.140625" style="1"/>
    <col min="8965" max="8965" width="12.140625" style="1" customWidth="1"/>
    <col min="8966" max="8966" width="13" style="1" customWidth="1"/>
    <col min="8967" max="8968" width="13.5703125" style="1" customWidth="1"/>
    <col min="8969" max="9213" width="9.140625" style="1"/>
    <col min="9214" max="9214" width="4.5703125" style="1" customWidth="1"/>
    <col min="9215" max="9218" width="9.140625" style="1"/>
    <col min="9219" max="9219" width="11.140625" style="1" customWidth="1"/>
    <col min="9220" max="9220" width="9.140625" style="1"/>
    <col min="9221" max="9221" width="12.140625" style="1" customWidth="1"/>
    <col min="9222" max="9222" width="13" style="1" customWidth="1"/>
    <col min="9223" max="9224" width="13.5703125" style="1" customWidth="1"/>
    <col min="9225" max="9469" width="9.140625" style="1"/>
    <col min="9470" max="9470" width="4.5703125" style="1" customWidth="1"/>
    <col min="9471" max="9474" width="9.140625" style="1"/>
    <col min="9475" max="9475" width="11.140625" style="1" customWidth="1"/>
    <col min="9476" max="9476" width="9.140625" style="1"/>
    <col min="9477" max="9477" width="12.140625" style="1" customWidth="1"/>
    <col min="9478" max="9478" width="13" style="1" customWidth="1"/>
    <col min="9479" max="9480" width="13.5703125" style="1" customWidth="1"/>
    <col min="9481" max="9725" width="9.140625" style="1"/>
    <col min="9726" max="9726" width="4.5703125" style="1" customWidth="1"/>
    <col min="9727" max="9730" width="9.140625" style="1"/>
    <col min="9731" max="9731" width="11.140625" style="1" customWidth="1"/>
    <col min="9732" max="9732" width="9.140625" style="1"/>
    <col min="9733" max="9733" width="12.140625" style="1" customWidth="1"/>
    <col min="9734" max="9734" width="13" style="1" customWidth="1"/>
    <col min="9735" max="9736" width="13.5703125" style="1" customWidth="1"/>
    <col min="9737" max="9981" width="9.140625" style="1"/>
    <col min="9982" max="9982" width="4.5703125" style="1" customWidth="1"/>
    <col min="9983" max="9986" width="9.140625" style="1"/>
    <col min="9987" max="9987" width="11.140625" style="1" customWidth="1"/>
    <col min="9988" max="9988" width="9.140625" style="1"/>
    <col min="9989" max="9989" width="12.140625" style="1" customWidth="1"/>
    <col min="9990" max="9990" width="13" style="1" customWidth="1"/>
    <col min="9991" max="9992" width="13.5703125" style="1" customWidth="1"/>
    <col min="9993" max="10237" width="9.140625" style="1"/>
    <col min="10238" max="10238" width="4.5703125" style="1" customWidth="1"/>
    <col min="10239" max="10242" width="9.140625" style="1"/>
    <col min="10243" max="10243" width="11.140625" style="1" customWidth="1"/>
    <col min="10244" max="10244" width="9.140625" style="1"/>
    <col min="10245" max="10245" width="12.140625" style="1" customWidth="1"/>
    <col min="10246" max="10246" width="13" style="1" customWidth="1"/>
    <col min="10247" max="10248" width="13.5703125" style="1" customWidth="1"/>
    <col min="10249" max="10493" width="9.140625" style="1"/>
    <col min="10494" max="10494" width="4.5703125" style="1" customWidth="1"/>
    <col min="10495" max="10498" width="9.140625" style="1"/>
    <col min="10499" max="10499" width="11.140625" style="1" customWidth="1"/>
    <col min="10500" max="10500" width="9.140625" style="1"/>
    <col min="10501" max="10501" width="12.140625" style="1" customWidth="1"/>
    <col min="10502" max="10502" width="13" style="1" customWidth="1"/>
    <col min="10503" max="10504" width="13.5703125" style="1" customWidth="1"/>
    <col min="10505" max="10749" width="9.140625" style="1"/>
    <col min="10750" max="10750" width="4.5703125" style="1" customWidth="1"/>
    <col min="10751" max="10754" width="9.140625" style="1"/>
    <col min="10755" max="10755" width="11.140625" style="1" customWidth="1"/>
    <col min="10756" max="10756" width="9.140625" style="1"/>
    <col min="10757" max="10757" width="12.140625" style="1" customWidth="1"/>
    <col min="10758" max="10758" width="13" style="1" customWidth="1"/>
    <col min="10759" max="10760" width="13.5703125" style="1" customWidth="1"/>
    <col min="10761" max="11005" width="9.140625" style="1"/>
    <col min="11006" max="11006" width="4.5703125" style="1" customWidth="1"/>
    <col min="11007" max="11010" width="9.140625" style="1"/>
    <col min="11011" max="11011" width="11.140625" style="1" customWidth="1"/>
    <col min="11012" max="11012" width="9.140625" style="1"/>
    <col min="11013" max="11013" width="12.140625" style="1" customWidth="1"/>
    <col min="11014" max="11014" width="13" style="1" customWidth="1"/>
    <col min="11015" max="11016" width="13.5703125" style="1" customWidth="1"/>
    <col min="11017" max="11261" width="9.140625" style="1"/>
    <col min="11262" max="11262" width="4.5703125" style="1" customWidth="1"/>
    <col min="11263" max="11266" width="9.140625" style="1"/>
    <col min="11267" max="11267" width="11.140625" style="1" customWidth="1"/>
    <col min="11268" max="11268" width="9.140625" style="1"/>
    <col min="11269" max="11269" width="12.140625" style="1" customWidth="1"/>
    <col min="11270" max="11270" width="13" style="1" customWidth="1"/>
    <col min="11271" max="11272" width="13.5703125" style="1" customWidth="1"/>
    <col min="11273" max="11517" width="9.140625" style="1"/>
    <col min="11518" max="11518" width="4.5703125" style="1" customWidth="1"/>
    <col min="11519" max="11522" width="9.140625" style="1"/>
    <col min="11523" max="11523" width="11.140625" style="1" customWidth="1"/>
    <col min="11524" max="11524" width="9.140625" style="1"/>
    <col min="11525" max="11525" width="12.140625" style="1" customWidth="1"/>
    <col min="11526" max="11526" width="13" style="1" customWidth="1"/>
    <col min="11527" max="11528" width="13.5703125" style="1" customWidth="1"/>
    <col min="11529" max="11773" width="9.140625" style="1"/>
    <col min="11774" max="11774" width="4.5703125" style="1" customWidth="1"/>
    <col min="11775" max="11778" width="9.140625" style="1"/>
    <col min="11779" max="11779" width="11.140625" style="1" customWidth="1"/>
    <col min="11780" max="11780" width="9.140625" style="1"/>
    <col min="11781" max="11781" width="12.140625" style="1" customWidth="1"/>
    <col min="11782" max="11782" width="13" style="1" customWidth="1"/>
    <col min="11783" max="11784" width="13.5703125" style="1" customWidth="1"/>
    <col min="11785" max="12029" width="9.140625" style="1"/>
    <col min="12030" max="12030" width="4.5703125" style="1" customWidth="1"/>
    <col min="12031" max="12034" width="9.140625" style="1"/>
    <col min="12035" max="12035" width="11.140625" style="1" customWidth="1"/>
    <col min="12036" max="12036" width="9.140625" style="1"/>
    <col min="12037" max="12037" width="12.140625" style="1" customWidth="1"/>
    <col min="12038" max="12038" width="13" style="1" customWidth="1"/>
    <col min="12039" max="12040" width="13.5703125" style="1" customWidth="1"/>
    <col min="12041" max="12285" width="9.140625" style="1"/>
    <col min="12286" max="12286" width="4.5703125" style="1" customWidth="1"/>
    <col min="12287" max="12290" width="9.140625" style="1"/>
    <col min="12291" max="12291" width="11.140625" style="1" customWidth="1"/>
    <col min="12292" max="12292" width="9.140625" style="1"/>
    <col min="12293" max="12293" width="12.140625" style="1" customWidth="1"/>
    <col min="12294" max="12294" width="13" style="1" customWidth="1"/>
    <col min="12295" max="12296" width="13.5703125" style="1" customWidth="1"/>
    <col min="12297" max="12541" width="9.140625" style="1"/>
    <col min="12542" max="12542" width="4.5703125" style="1" customWidth="1"/>
    <col min="12543" max="12546" width="9.140625" style="1"/>
    <col min="12547" max="12547" width="11.140625" style="1" customWidth="1"/>
    <col min="12548" max="12548" width="9.140625" style="1"/>
    <col min="12549" max="12549" width="12.140625" style="1" customWidth="1"/>
    <col min="12550" max="12550" width="13" style="1" customWidth="1"/>
    <col min="12551" max="12552" width="13.5703125" style="1" customWidth="1"/>
    <col min="12553" max="12797" width="9.140625" style="1"/>
    <col min="12798" max="12798" width="4.5703125" style="1" customWidth="1"/>
    <col min="12799" max="12802" width="9.140625" style="1"/>
    <col min="12803" max="12803" width="11.140625" style="1" customWidth="1"/>
    <col min="12804" max="12804" width="9.140625" style="1"/>
    <col min="12805" max="12805" width="12.140625" style="1" customWidth="1"/>
    <col min="12806" max="12806" width="13" style="1" customWidth="1"/>
    <col min="12807" max="12808" width="13.5703125" style="1" customWidth="1"/>
    <col min="12809" max="13053" width="9.140625" style="1"/>
    <col min="13054" max="13054" width="4.5703125" style="1" customWidth="1"/>
    <col min="13055" max="13058" width="9.140625" style="1"/>
    <col min="13059" max="13059" width="11.140625" style="1" customWidth="1"/>
    <col min="13060" max="13060" width="9.140625" style="1"/>
    <col min="13061" max="13061" width="12.140625" style="1" customWidth="1"/>
    <col min="13062" max="13062" width="13" style="1" customWidth="1"/>
    <col min="13063" max="13064" width="13.5703125" style="1" customWidth="1"/>
    <col min="13065" max="13309" width="9.140625" style="1"/>
    <col min="13310" max="13310" width="4.5703125" style="1" customWidth="1"/>
    <col min="13311" max="13314" width="9.140625" style="1"/>
    <col min="13315" max="13315" width="11.140625" style="1" customWidth="1"/>
    <col min="13316" max="13316" width="9.140625" style="1"/>
    <col min="13317" max="13317" width="12.140625" style="1" customWidth="1"/>
    <col min="13318" max="13318" width="13" style="1" customWidth="1"/>
    <col min="13319" max="13320" width="13.5703125" style="1" customWidth="1"/>
    <col min="13321" max="13565" width="9.140625" style="1"/>
    <col min="13566" max="13566" width="4.5703125" style="1" customWidth="1"/>
    <col min="13567" max="13570" width="9.140625" style="1"/>
    <col min="13571" max="13571" width="11.140625" style="1" customWidth="1"/>
    <col min="13572" max="13572" width="9.140625" style="1"/>
    <col min="13573" max="13573" width="12.140625" style="1" customWidth="1"/>
    <col min="13574" max="13574" width="13" style="1" customWidth="1"/>
    <col min="13575" max="13576" width="13.5703125" style="1" customWidth="1"/>
    <col min="13577" max="13821" width="9.140625" style="1"/>
    <col min="13822" max="13822" width="4.5703125" style="1" customWidth="1"/>
    <col min="13823" max="13826" width="9.140625" style="1"/>
    <col min="13827" max="13827" width="11.140625" style="1" customWidth="1"/>
    <col min="13828" max="13828" width="9.140625" style="1"/>
    <col min="13829" max="13829" width="12.140625" style="1" customWidth="1"/>
    <col min="13830" max="13830" width="13" style="1" customWidth="1"/>
    <col min="13831" max="13832" width="13.5703125" style="1" customWidth="1"/>
    <col min="13833" max="14077" width="9.140625" style="1"/>
    <col min="14078" max="14078" width="4.5703125" style="1" customWidth="1"/>
    <col min="14079" max="14082" width="9.140625" style="1"/>
    <col min="14083" max="14083" width="11.140625" style="1" customWidth="1"/>
    <col min="14084" max="14084" width="9.140625" style="1"/>
    <col min="14085" max="14085" width="12.140625" style="1" customWidth="1"/>
    <col min="14086" max="14086" width="13" style="1" customWidth="1"/>
    <col min="14087" max="14088" width="13.5703125" style="1" customWidth="1"/>
    <col min="14089" max="14333" width="9.140625" style="1"/>
    <col min="14334" max="14334" width="4.5703125" style="1" customWidth="1"/>
    <col min="14335" max="14338" width="9.140625" style="1"/>
    <col min="14339" max="14339" width="11.140625" style="1" customWidth="1"/>
    <col min="14340" max="14340" width="9.140625" style="1"/>
    <col min="14341" max="14341" width="12.140625" style="1" customWidth="1"/>
    <col min="14342" max="14342" width="13" style="1" customWidth="1"/>
    <col min="14343" max="14344" width="13.5703125" style="1" customWidth="1"/>
    <col min="14345" max="14589" width="9.140625" style="1"/>
    <col min="14590" max="14590" width="4.5703125" style="1" customWidth="1"/>
    <col min="14591" max="14594" width="9.140625" style="1"/>
    <col min="14595" max="14595" width="11.140625" style="1" customWidth="1"/>
    <col min="14596" max="14596" width="9.140625" style="1"/>
    <col min="14597" max="14597" width="12.140625" style="1" customWidth="1"/>
    <col min="14598" max="14598" width="13" style="1" customWidth="1"/>
    <col min="14599" max="14600" width="13.5703125" style="1" customWidth="1"/>
    <col min="14601" max="14845" width="9.140625" style="1"/>
    <col min="14846" max="14846" width="4.5703125" style="1" customWidth="1"/>
    <col min="14847" max="14850" width="9.140625" style="1"/>
    <col min="14851" max="14851" width="11.140625" style="1" customWidth="1"/>
    <col min="14852" max="14852" width="9.140625" style="1"/>
    <col min="14853" max="14853" width="12.140625" style="1" customWidth="1"/>
    <col min="14854" max="14854" width="13" style="1" customWidth="1"/>
    <col min="14855" max="14856" width="13.5703125" style="1" customWidth="1"/>
    <col min="14857" max="15101" width="9.140625" style="1"/>
    <col min="15102" max="15102" width="4.5703125" style="1" customWidth="1"/>
    <col min="15103" max="15106" width="9.140625" style="1"/>
    <col min="15107" max="15107" width="11.140625" style="1" customWidth="1"/>
    <col min="15108" max="15108" width="9.140625" style="1"/>
    <col min="15109" max="15109" width="12.140625" style="1" customWidth="1"/>
    <col min="15110" max="15110" width="13" style="1" customWidth="1"/>
    <col min="15111" max="15112" width="13.5703125" style="1" customWidth="1"/>
    <col min="15113" max="15357" width="9.140625" style="1"/>
    <col min="15358" max="15358" width="4.5703125" style="1" customWidth="1"/>
    <col min="15359" max="15362" width="9.140625" style="1"/>
    <col min="15363" max="15363" width="11.140625" style="1" customWidth="1"/>
    <col min="15364" max="15364" width="9.140625" style="1"/>
    <col min="15365" max="15365" width="12.140625" style="1" customWidth="1"/>
    <col min="15366" max="15366" width="13" style="1" customWidth="1"/>
    <col min="15367" max="15368" width="13.5703125" style="1" customWidth="1"/>
    <col min="15369" max="15613" width="9.140625" style="1"/>
    <col min="15614" max="15614" width="4.5703125" style="1" customWidth="1"/>
    <col min="15615" max="15618" width="9.140625" style="1"/>
    <col min="15619" max="15619" width="11.140625" style="1" customWidth="1"/>
    <col min="15620" max="15620" width="9.140625" style="1"/>
    <col min="15621" max="15621" width="12.140625" style="1" customWidth="1"/>
    <col min="15622" max="15622" width="13" style="1" customWidth="1"/>
    <col min="15623" max="15624" width="13.5703125" style="1" customWidth="1"/>
    <col min="15625" max="15869" width="9.140625" style="1"/>
    <col min="15870" max="15870" width="4.5703125" style="1" customWidth="1"/>
    <col min="15871" max="15874" width="9.140625" style="1"/>
    <col min="15875" max="15875" width="11.140625" style="1" customWidth="1"/>
    <col min="15876" max="15876" width="9.140625" style="1"/>
    <col min="15877" max="15877" width="12.140625" style="1" customWidth="1"/>
    <col min="15878" max="15878" width="13" style="1" customWidth="1"/>
    <col min="15879" max="15880" width="13.5703125" style="1" customWidth="1"/>
    <col min="15881" max="16125" width="9.140625" style="1"/>
    <col min="16126" max="16126" width="4.5703125" style="1" customWidth="1"/>
    <col min="16127" max="16130" width="9.140625" style="1"/>
    <col min="16131" max="16131" width="11.140625" style="1" customWidth="1"/>
    <col min="16132" max="16132" width="9.140625" style="1"/>
    <col min="16133" max="16133" width="12.140625" style="1" customWidth="1"/>
    <col min="16134" max="16134" width="13" style="1" customWidth="1"/>
    <col min="16135" max="16136" width="13.5703125" style="1" customWidth="1"/>
    <col min="16137" max="16384" width="9.140625" style="1"/>
  </cols>
  <sheetData>
    <row r="1" spans="1:11">
      <c r="A1" s="212" t="s">
        <v>194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ht="38.25">
      <c r="A4" s="101" t="s">
        <v>0</v>
      </c>
      <c r="B4" s="195" t="s">
        <v>1</v>
      </c>
      <c r="C4" s="195"/>
      <c r="D4" s="195"/>
      <c r="E4" s="195"/>
      <c r="F4" s="102" t="s">
        <v>130</v>
      </c>
      <c r="G4" s="102" t="s">
        <v>131</v>
      </c>
      <c r="H4" s="102" t="s">
        <v>2</v>
      </c>
      <c r="I4" s="102" t="s">
        <v>3</v>
      </c>
      <c r="J4" s="102" t="s">
        <v>4</v>
      </c>
      <c r="K4" s="102" t="s">
        <v>5</v>
      </c>
    </row>
    <row r="5" spans="1:11" ht="30.75" customHeight="1">
      <c r="A5" s="103">
        <v>1</v>
      </c>
      <c r="B5" s="215" t="s">
        <v>162</v>
      </c>
      <c r="C5" s="216"/>
      <c r="D5" s="216"/>
      <c r="E5" s="217"/>
      <c r="F5" s="104" t="s">
        <v>129</v>
      </c>
      <c r="G5" s="97">
        <v>2</v>
      </c>
      <c r="H5" s="109">
        <v>60.5</v>
      </c>
      <c r="I5" s="105">
        <f>H5*G5</f>
        <v>121</v>
      </c>
      <c r="J5" s="106">
        <v>12</v>
      </c>
      <c r="K5" s="107">
        <f>I5/J5</f>
        <v>10.083333333333334</v>
      </c>
    </row>
    <row r="6" spans="1:11" ht="18.75" customHeight="1">
      <c r="A6" s="103">
        <v>2</v>
      </c>
      <c r="B6" s="218" t="s">
        <v>160</v>
      </c>
      <c r="C6" s="219"/>
      <c r="D6" s="219"/>
      <c r="E6" s="220"/>
      <c r="F6" s="104" t="s">
        <v>129</v>
      </c>
      <c r="G6" s="98">
        <v>2</v>
      </c>
      <c r="H6" s="109">
        <v>69.900000000000006</v>
      </c>
      <c r="I6" s="105">
        <f t="shared" ref="I6:I8" si="0">H6*G6</f>
        <v>139.80000000000001</v>
      </c>
      <c r="J6" s="106">
        <v>12</v>
      </c>
      <c r="K6" s="107">
        <f t="shared" ref="K6:K8" si="1">I6/J6</f>
        <v>11.65</v>
      </c>
    </row>
    <row r="7" spans="1:11" ht="18" customHeight="1">
      <c r="A7" s="103">
        <v>3</v>
      </c>
      <c r="B7" s="221" t="s">
        <v>187</v>
      </c>
      <c r="C7" s="203"/>
      <c r="D7" s="203"/>
      <c r="E7" s="204"/>
      <c r="F7" s="104" t="s">
        <v>132</v>
      </c>
      <c r="G7" s="97">
        <v>2</v>
      </c>
      <c r="H7" s="110">
        <v>91.8</v>
      </c>
      <c r="I7" s="105">
        <f t="shared" si="0"/>
        <v>183.6</v>
      </c>
      <c r="J7" s="106">
        <v>12</v>
      </c>
      <c r="K7" s="107">
        <f t="shared" si="1"/>
        <v>15.299999999999999</v>
      </c>
    </row>
    <row r="8" spans="1:11" ht="28.5" customHeight="1">
      <c r="A8" s="103">
        <v>4</v>
      </c>
      <c r="B8" s="205" t="s">
        <v>161</v>
      </c>
      <c r="C8" s="206"/>
      <c r="D8" s="206"/>
      <c r="E8" s="207"/>
      <c r="F8" s="104" t="s">
        <v>129</v>
      </c>
      <c r="G8" s="98">
        <v>1</v>
      </c>
      <c r="H8" s="110">
        <v>2.69</v>
      </c>
      <c r="I8" s="105">
        <f t="shared" si="0"/>
        <v>2.69</v>
      </c>
      <c r="J8" s="106">
        <v>12</v>
      </c>
      <c r="K8" s="107">
        <f t="shared" si="1"/>
        <v>0.22416666666666665</v>
      </c>
    </row>
    <row r="9" spans="1:11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08">
        <f>SUM(K5:K8)</f>
        <v>37.2575</v>
      </c>
    </row>
    <row r="10" spans="1:11">
      <c r="A10" s="191" t="s">
        <v>195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</row>
    <row r="11" spans="1:11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1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</row>
    <row r="13" spans="1:11" ht="38.25">
      <c r="A13" s="101" t="s">
        <v>0</v>
      </c>
      <c r="B13" s="195" t="s">
        <v>1</v>
      </c>
      <c r="C13" s="195"/>
      <c r="D13" s="195"/>
      <c r="E13" s="195"/>
      <c r="F13" s="111" t="s">
        <v>130</v>
      </c>
      <c r="G13" s="111" t="s">
        <v>131</v>
      </c>
      <c r="H13" s="111" t="s">
        <v>2</v>
      </c>
      <c r="I13" s="111" t="s">
        <v>3</v>
      </c>
      <c r="J13" s="111" t="s">
        <v>4</v>
      </c>
      <c r="K13" s="111" t="s">
        <v>5</v>
      </c>
    </row>
    <row r="14" spans="1:11" ht="84.75" customHeight="1">
      <c r="A14" s="103">
        <v>5</v>
      </c>
      <c r="B14" s="196" t="s">
        <v>163</v>
      </c>
      <c r="C14" s="197"/>
      <c r="D14" s="197"/>
      <c r="E14" s="198"/>
      <c r="F14" s="104" t="s">
        <v>129</v>
      </c>
      <c r="G14" s="97">
        <v>24</v>
      </c>
      <c r="H14" s="109">
        <v>1.22</v>
      </c>
      <c r="I14" s="105">
        <f>H14*G14</f>
        <v>29.28</v>
      </c>
      <c r="J14" s="106">
        <v>12</v>
      </c>
      <c r="K14" s="107">
        <f>I14/J14</f>
        <v>2.44</v>
      </c>
    </row>
    <row r="15" spans="1:11" ht="42.75" customHeight="1">
      <c r="A15" s="103">
        <v>6</v>
      </c>
      <c r="B15" s="199" t="s">
        <v>164</v>
      </c>
      <c r="C15" s="200"/>
      <c r="D15" s="200"/>
      <c r="E15" s="201"/>
      <c r="F15" s="104" t="s">
        <v>129</v>
      </c>
      <c r="G15" s="98">
        <v>36</v>
      </c>
      <c r="H15" s="109">
        <v>0.56999999999999995</v>
      </c>
      <c r="I15" s="105">
        <f t="shared" ref="I15:I39" si="2">H15*G15</f>
        <v>20.52</v>
      </c>
      <c r="J15" s="106">
        <v>12</v>
      </c>
      <c r="K15" s="107">
        <f t="shared" ref="K15:K40" si="3">I15/J15</f>
        <v>1.71</v>
      </c>
    </row>
    <row r="16" spans="1:11" ht="113.25" customHeight="1">
      <c r="A16" s="103">
        <v>7</v>
      </c>
      <c r="B16" s="202" t="s">
        <v>188</v>
      </c>
      <c r="C16" s="203"/>
      <c r="D16" s="203"/>
      <c r="E16" s="204"/>
      <c r="F16" s="104" t="s">
        <v>186</v>
      </c>
      <c r="G16" s="97">
        <v>12</v>
      </c>
      <c r="H16" s="110">
        <v>0.96</v>
      </c>
      <c r="I16" s="105">
        <f t="shared" si="2"/>
        <v>11.52</v>
      </c>
      <c r="J16" s="106">
        <v>12</v>
      </c>
      <c r="K16" s="107">
        <f t="shared" si="3"/>
        <v>0.96</v>
      </c>
    </row>
    <row r="17" spans="1:11" ht="57.75" customHeight="1">
      <c r="A17" s="103">
        <v>8</v>
      </c>
      <c r="B17" s="205" t="s">
        <v>165</v>
      </c>
      <c r="C17" s="206"/>
      <c r="D17" s="206"/>
      <c r="E17" s="207"/>
      <c r="F17" s="104" t="s">
        <v>129</v>
      </c>
      <c r="G17" s="98">
        <v>24</v>
      </c>
      <c r="H17" s="110">
        <v>2.29</v>
      </c>
      <c r="I17" s="105">
        <f t="shared" si="2"/>
        <v>54.96</v>
      </c>
      <c r="J17" s="106">
        <v>12</v>
      </c>
      <c r="K17" s="107">
        <f t="shared" si="3"/>
        <v>4.58</v>
      </c>
    </row>
    <row r="18" spans="1:11" ht="36" customHeight="1">
      <c r="A18" s="103">
        <v>9</v>
      </c>
      <c r="B18" s="208" t="s">
        <v>189</v>
      </c>
      <c r="C18" s="209"/>
      <c r="D18" s="209"/>
      <c r="E18" s="210"/>
      <c r="F18" s="104" t="s">
        <v>129</v>
      </c>
      <c r="G18" s="98">
        <v>12</v>
      </c>
      <c r="H18" s="110">
        <v>1.25</v>
      </c>
      <c r="I18" s="105">
        <f t="shared" si="2"/>
        <v>15</v>
      </c>
      <c r="J18" s="106">
        <v>12</v>
      </c>
      <c r="K18" s="107">
        <f t="shared" si="3"/>
        <v>1.25</v>
      </c>
    </row>
    <row r="19" spans="1:11" ht="54" customHeight="1">
      <c r="A19" s="103">
        <v>10</v>
      </c>
      <c r="B19" s="205" t="s">
        <v>166</v>
      </c>
      <c r="C19" s="206"/>
      <c r="D19" s="206"/>
      <c r="E19" s="207"/>
      <c r="F19" s="104" t="s">
        <v>129</v>
      </c>
      <c r="G19" s="98">
        <v>12</v>
      </c>
      <c r="H19" s="110">
        <v>1.6</v>
      </c>
      <c r="I19" s="105">
        <f t="shared" si="2"/>
        <v>19.200000000000003</v>
      </c>
      <c r="J19" s="106">
        <v>12</v>
      </c>
      <c r="K19" s="107">
        <f t="shared" si="3"/>
        <v>1.6000000000000003</v>
      </c>
    </row>
    <row r="20" spans="1:11" ht="60.75" customHeight="1">
      <c r="A20" s="103">
        <v>11</v>
      </c>
      <c r="B20" s="205" t="s">
        <v>167</v>
      </c>
      <c r="C20" s="206"/>
      <c r="D20" s="206"/>
      <c r="E20" s="207"/>
      <c r="F20" s="104" t="s">
        <v>129</v>
      </c>
      <c r="G20" s="98">
        <v>12</v>
      </c>
      <c r="H20" s="110">
        <v>27.07</v>
      </c>
      <c r="I20" s="105">
        <f t="shared" si="2"/>
        <v>324.84000000000003</v>
      </c>
      <c r="J20" s="106">
        <v>12</v>
      </c>
      <c r="K20" s="107">
        <f t="shared" si="3"/>
        <v>27.070000000000004</v>
      </c>
    </row>
    <row r="21" spans="1:11" ht="44.25" customHeight="1">
      <c r="A21" s="103">
        <v>12</v>
      </c>
      <c r="B21" s="208" t="s">
        <v>168</v>
      </c>
      <c r="C21" s="206"/>
      <c r="D21" s="206"/>
      <c r="E21" s="207"/>
      <c r="F21" s="104" t="s">
        <v>186</v>
      </c>
      <c r="G21" s="98">
        <v>2</v>
      </c>
      <c r="H21" s="110">
        <v>7.6</v>
      </c>
      <c r="I21" s="105">
        <f t="shared" si="2"/>
        <v>15.2</v>
      </c>
      <c r="J21" s="106">
        <v>12</v>
      </c>
      <c r="K21" s="107">
        <f t="shared" si="3"/>
        <v>1.2666666666666666</v>
      </c>
    </row>
    <row r="22" spans="1:11" ht="68.25" customHeight="1">
      <c r="A22" s="103">
        <v>13</v>
      </c>
      <c r="B22" s="205" t="s">
        <v>190</v>
      </c>
      <c r="C22" s="206"/>
      <c r="D22" s="206"/>
      <c r="E22" s="207"/>
      <c r="F22" s="104" t="s">
        <v>186</v>
      </c>
      <c r="G22" s="98">
        <v>2</v>
      </c>
      <c r="H22" s="110">
        <v>11</v>
      </c>
      <c r="I22" s="105">
        <f t="shared" si="2"/>
        <v>22</v>
      </c>
      <c r="J22" s="106">
        <v>12</v>
      </c>
      <c r="K22" s="107">
        <f t="shared" si="3"/>
        <v>1.8333333333333333</v>
      </c>
    </row>
    <row r="23" spans="1:11" ht="57.75" customHeight="1">
      <c r="A23" s="103">
        <v>14</v>
      </c>
      <c r="B23" s="208" t="s">
        <v>191</v>
      </c>
      <c r="C23" s="206"/>
      <c r="D23" s="206"/>
      <c r="E23" s="207"/>
      <c r="F23" s="104" t="s">
        <v>129</v>
      </c>
      <c r="G23" s="98">
        <v>12</v>
      </c>
      <c r="H23" s="110">
        <v>7.9</v>
      </c>
      <c r="I23" s="105">
        <f t="shared" si="2"/>
        <v>94.800000000000011</v>
      </c>
      <c r="J23" s="106">
        <v>12</v>
      </c>
      <c r="K23" s="107">
        <f t="shared" si="3"/>
        <v>7.9000000000000012</v>
      </c>
    </row>
    <row r="24" spans="1:11" ht="55.5" customHeight="1">
      <c r="A24" s="103">
        <v>15</v>
      </c>
      <c r="B24" s="211" t="s">
        <v>169</v>
      </c>
      <c r="C24" s="206"/>
      <c r="D24" s="206"/>
      <c r="E24" s="207"/>
      <c r="F24" s="104" t="s">
        <v>129</v>
      </c>
      <c r="G24" s="98">
        <v>12</v>
      </c>
      <c r="H24" s="110">
        <v>6.13</v>
      </c>
      <c r="I24" s="105">
        <f t="shared" si="2"/>
        <v>73.56</v>
      </c>
      <c r="J24" s="106">
        <v>12</v>
      </c>
      <c r="K24" s="107">
        <f t="shared" si="3"/>
        <v>6.13</v>
      </c>
    </row>
    <row r="25" spans="1:11" ht="56.25" customHeight="1">
      <c r="A25" s="103">
        <v>16</v>
      </c>
      <c r="B25" s="205" t="s">
        <v>170</v>
      </c>
      <c r="C25" s="206"/>
      <c r="D25" s="206"/>
      <c r="E25" s="207"/>
      <c r="F25" s="104" t="s">
        <v>129</v>
      </c>
      <c r="G25" s="98">
        <v>6</v>
      </c>
      <c r="H25" s="110">
        <v>6.8</v>
      </c>
      <c r="I25" s="105">
        <f t="shared" si="2"/>
        <v>40.799999999999997</v>
      </c>
      <c r="J25" s="106">
        <v>12</v>
      </c>
      <c r="K25" s="107">
        <f t="shared" si="3"/>
        <v>3.4</v>
      </c>
    </row>
    <row r="26" spans="1:11" ht="83.25" customHeight="1">
      <c r="A26" s="103">
        <v>17</v>
      </c>
      <c r="B26" s="211" t="s">
        <v>171</v>
      </c>
      <c r="C26" s="206"/>
      <c r="D26" s="206"/>
      <c r="E26" s="207"/>
      <c r="F26" s="104" t="s">
        <v>129</v>
      </c>
      <c r="G26" s="98">
        <v>6</v>
      </c>
      <c r="H26" s="110">
        <v>5</v>
      </c>
      <c r="I26" s="105">
        <f t="shared" si="2"/>
        <v>30</v>
      </c>
      <c r="J26" s="106">
        <v>12</v>
      </c>
      <c r="K26" s="107">
        <f t="shared" si="3"/>
        <v>2.5</v>
      </c>
    </row>
    <row r="27" spans="1:11" ht="39.75" customHeight="1">
      <c r="A27" s="103">
        <v>18</v>
      </c>
      <c r="B27" s="205" t="s">
        <v>172</v>
      </c>
      <c r="C27" s="206"/>
      <c r="D27" s="206"/>
      <c r="E27" s="207"/>
      <c r="F27" s="104" t="s">
        <v>129</v>
      </c>
      <c r="G27" s="98">
        <v>6</v>
      </c>
      <c r="H27" s="110">
        <v>7</v>
      </c>
      <c r="I27" s="105">
        <f t="shared" si="2"/>
        <v>42</v>
      </c>
      <c r="J27" s="106">
        <v>12</v>
      </c>
      <c r="K27" s="107">
        <f t="shared" si="3"/>
        <v>3.5</v>
      </c>
    </row>
    <row r="28" spans="1:11" ht="36.75" customHeight="1">
      <c r="A28" s="103">
        <v>19</v>
      </c>
      <c r="B28" s="205" t="s">
        <v>173</v>
      </c>
      <c r="C28" s="206"/>
      <c r="D28" s="206"/>
      <c r="E28" s="207"/>
      <c r="F28" s="104" t="s">
        <v>129</v>
      </c>
      <c r="G28" s="98">
        <v>12</v>
      </c>
      <c r="H28" s="110">
        <v>3.7</v>
      </c>
      <c r="I28" s="105">
        <f t="shared" si="2"/>
        <v>44.400000000000006</v>
      </c>
      <c r="J28" s="106">
        <v>12</v>
      </c>
      <c r="K28" s="107">
        <f t="shared" si="3"/>
        <v>3.7000000000000006</v>
      </c>
    </row>
    <row r="29" spans="1:11" ht="60.75" customHeight="1">
      <c r="A29" s="103">
        <v>20</v>
      </c>
      <c r="B29" s="205" t="s">
        <v>174</v>
      </c>
      <c r="C29" s="206"/>
      <c r="D29" s="206"/>
      <c r="E29" s="207"/>
      <c r="F29" s="104" t="s">
        <v>129</v>
      </c>
      <c r="G29" s="98">
        <v>12</v>
      </c>
      <c r="H29" s="110">
        <v>1.35</v>
      </c>
      <c r="I29" s="105">
        <f t="shared" si="2"/>
        <v>16.200000000000003</v>
      </c>
      <c r="J29" s="106">
        <v>12</v>
      </c>
      <c r="K29" s="107">
        <f t="shared" si="3"/>
        <v>1.3500000000000003</v>
      </c>
    </row>
    <row r="30" spans="1:11" ht="44.25" customHeight="1">
      <c r="A30" s="103">
        <v>21</v>
      </c>
      <c r="B30" s="205" t="s">
        <v>175</v>
      </c>
      <c r="C30" s="206"/>
      <c r="D30" s="206"/>
      <c r="E30" s="207"/>
      <c r="F30" s="104" t="s">
        <v>129</v>
      </c>
      <c r="G30" s="98">
        <v>12</v>
      </c>
      <c r="H30" s="110">
        <v>2.0499999999999998</v>
      </c>
      <c r="I30" s="105">
        <f>H30*G30</f>
        <v>24.599999999999998</v>
      </c>
      <c r="J30" s="106">
        <v>12</v>
      </c>
      <c r="K30" s="107">
        <f t="shared" si="3"/>
        <v>2.0499999999999998</v>
      </c>
    </row>
    <row r="31" spans="1:11" ht="39.75" customHeight="1">
      <c r="A31" s="103">
        <v>22</v>
      </c>
      <c r="B31" s="205" t="s">
        <v>176</v>
      </c>
      <c r="C31" s="206"/>
      <c r="D31" s="206"/>
      <c r="E31" s="207"/>
      <c r="F31" s="104" t="s">
        <v>178</v>
      </c>
      <c r="G31" s="98">
        <v>3</v>
      </c>
      <c r="H31" s="110">
        <v>15.75</v>
      </c>
      <c r="I31" s="105">
        <f t="shared" si="2"/>
        <v>47.25</v>
      </c>
      <c r="J31" s="106">
        <v>12</v>
      </c>
      <c r="K31" s="107">
        <f t="shared" si="3"/>
        <v>3.9375</v>
      </c>
    </row>
    <row r="32" spans="1:11" ht="57.75" customHeight="1">
      <c r="A32" s="103">
        <v>23</v>
      </c>
      <c r="B32" s="208" t="s">
        <v>177</v>
      </c>
      <c r="C32" s="206"/>
      <c r="D32" s="206"/>
      <c r="E32" s="207"/>
      <c r="F32" s="104" t="s">
        <v>178</v>
      </c>
      <c r="G32" s="98">
        <v>3</v>
      </c>
      <c r="H32" s="110">
        <v>15</v>
      </c>
      <c r="I32" s="105">
        <f t="shared" si="2"/>
        <v>45</v>
      </c>
      <c r="J32" s="106">
        <v>12</v>
      </c>
      <c r="K32" s="107">
        <f t="shared" si="3"/>
        <v>3.75</v>
      </c>
    </row>
    <row r="33" spans="1:11" ht="45" customHeight="1">
      <c r="A33" s="103">
        <v>24</v>
      </c>
      <c r="B33" s="205" t="s">
        <v>179</v>
      </c>
      <c r="C33" s="206"/>
      <c r="D33" s="206"/>
      <c r="E33" s="207"/>
      <c r="F33" s="104" t="s">
        <v>129</v>
      </c>
      <c r="G33" s="98">
        <v>6</v>
      </c>
      <c r="H33" s="110">
        <v>8</v>
      </c>
      <c r="I33" s="105">
        <f t="shared" si="2"/>
        <v>48</v>
      </c>
      <c r="J33" s="106">
        <v>12</v>
      </c>
      <c r="K33" s="107">
        <f t="shared" si="3"/>
        <v>4</v>
      </c>
    </row>
    <row r="34" spans="1:11" ht="46.5" customHeight="1">
      <c r="A34" s="103">
        <v>25</v>
      </c>
      <c r="B34" s="208" t="s">
        <v>180</v>
      </c>
      <c r="C34" s="206"/>
      <c r="D34" s="206"/>
      <c r="E34" s="207"/>
      <c r="F34" s="104" t="s">
        <v>129</v>
      </c>
      <c r="G34" s="98">
        <v>6</v>
      </c>
      <c r="H34" s="110">
        <v>4.54</v>
      </c>
      <c r="I34" s="105">
        <f t="shared" si="2"/>
        <v>27.240000000000002</v>
      </c>
      <c r="J34" s="106">
        <v>12</v>
      </c>
      <c r="K34" s="107">
        <f t="shared" si="3"/>
        <v>2.27</v>
      </c>
    </row>
    <row r="35" spans="1:11" ht="44.25" customHeight="1">
      <c r="A35" s="103">
        <v>26</v>
      </c>
      <c r="B35" s="205" t="s">
        <v>181</v>
      </c>
      <c r="C35" s="206"/>
      <c r="D35" s="206"/>
      <c r="E35" s="207"/>
      <c r="F35" s="104" t="s">
        <v>129</v>
      </c>
      <c r="G35" s="98">
        <v>12</v>
      </c>
      <c r="H35" s="110">
        <v>2.35</v>
      </c>
      <c r="I35" s="105">
        <f t="shared" si="2"/>
        <v>28.200000000000003</v>
      </c>
      <c r="J35" s="106">
        <v>12</v>
      </c>
      <c r="K35" s="107">
        <f t="shared" si="3"/>
        <v>2.35</v>
      </c>
    </row>
    <row r="36" spans="1:11" ht="69.75" customHeight="1">
      <c r="A36" s="103">
        <v>27</v>
      </c>
      <c r="B36" s="205" t="s">
        <v>182</v>
      </c>
      <c r="C36" s="206"/>
      <c r="D36" s="206"/>
      <c r="E36" s="207"/>
      <c r="F36" s="104" t="s">
        <v>129</v>
      </c>
      <c r="G36" s="98">
        <v>24</v>
      </c>
      <c r="H36" s="110">
        <v>2.4900000000000002</v>
      </c>
      <c r="I36" s="105">
        <f t="shared" si="2"/>
        <v>59.760000000000005</v>
      </c>
      <c r="J36" s="106">
        <v>12</v>
      </c>
      <c r="K36" s="107">
        <f t="shared" si="3"/>
        <v>4.9800000000000004</v>
      </c>
    </row>
    <row r="37" spans="1:11" ht="56.25" customHeight="1">
      <c r="A37" s="103">
        <v>28</v>
      </c>
      <c r="B37" s="205" t="s">
        <v>183</v>
      </c>
      <c r="C37" s="206"/>
      <c r="D37" s="206"/>
      <c r="E37" s="207"/>
      <c r="F37" s="104" t="s">
        <v>186</v>
      </c>
      <c r="G37" s="98">
        <v>12</v>
      </c>
      <c r="H37" s="110">
        <v>6.5</v>
      </c>
      <c r="I37" s="105">
        <f t="shared" si="2"/>
        <v>78</v>
      </c>
      <c r="J37" s="106">
        <v>12</v>
      </c>
      <c r="K37" s="107">
        <f t="shared" si="3"/>
        <v>6.5</v>
      </c>
    </row>
    <row r="38" spans="1:11" ht="32.25" customHeight="1">
      <c r="A38" s="103">
        <v>29</v>
      </c>
      <c r="B38" s="205" t="s">
        <v>184</v>
      </c>
      <c r="C38" s="206"/>
      <c r="D38" s="206"/>
      <c r="E38" s="207"/>
      <c r="F38" s="104" t="s">
        <v>129</v>
      </c>
      <c r="G38" s="98">
        <v>24</v>
      </c>
      <c r="H38" s="110">
        <v>1.25</v>
      </c>
      <c r="I38" s="105">
        <f t="shared" si="2"/>
        <v>30</v>
      </c>
      <c r="J38" s="106">
        <v>12</v>
      </c>
      <c r="K38" s="107">
        <f t="shared" si="3"/>
        <v>2.5</v>
      </c>
    </row>
    <row r="39" spans="1:11" ht="31.5" customHeight="1">
      <c r="A39" s="103">
        <v>30</v>
      </c>
      <c r="B39" s="205" t="s">
        <v>192</v>
      </c>
      <c r="C39" s="206"/>
      <c r="D39" s="206"/>
      <c r="E39" s="207"/>
      <c r="F39" s="104" t="s">
        <v>132</v>
      </c>
      <c r="G39" s="98">
        <v>5</v>
      </c>
      <c r="H39" s="110">
        <v>2.83</v>
      </c>
      <c r="I39" s="105">
        <f t="shared" si="2"/>
        <v>14.15</v>
      </c>
      <c r="J39" s="106">
        <v>12</v>
      </c>
      <c r="K39" s="107">
        <f t="shared" si="3"/>
        <v>1.1791666666666667</v>
      </c>
    </row>
    <row r="40" spans="1:11" ht="61.5" customHeight="1">
      <c r="A40" s="103">
        <v>31</v>
      </c>
      <c r="B40" s="205" t="s">
        <v>185</v>
      </c>
      <c r="C40" s="206"/>
      <c r="D40" s="206"/>
      <c r="E40" s="207"/>
      <c r="F40" s="104" t="s">
        <v>129</v>
      </c>
      <c r="G40" s="98">
        <v>12</v>
      </c>
      <c r="H40" s="110">
        <v>7.73</v>
      </c>
      <c r="I40" s="105">
        <f>H40*G40</f>
        <v>92.76</v>
      </c>
      <c r="J40" s="106">
        <v>12</v>
      </c>
      <c r="K40" s="107">
        <f t="shared" si="3"/>
        <v>7.73</v>
      </c>
    </row>
    <row r="41" spans="1:11">
      <c r="A41" s="194" t="s">
        <v>6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08">
        <f>SUM(K14:K40)</f>
        <v>112.43666666666667</v>
      </c>
    </row>
  </sheetData>
  <mergeCells count="37">
    <mergeCell ref="B37:E37"/>
    <mergeCell ref="B38:E38"/>
    <mergeCell ref="B39:E39"/>
    <mergeCell ref="B40:E40"/>
    <mergeCell ref="B32:E32"/>
    <mergeCell ref="B33:E33"/>
    <mergeCell ref="B34:E34"/>
    <mergeCell ref="B35:E35"/>
    <mergeCell ref="B36:E36"/>
    <mergeCell ref="B27:E27"/>
    <mergeCell ref="B28:E28"/>
    <mergeCell ref="B29:E29"/>
    <mergeCell ref="B30:E30"/>
    <mergeCell ref="B31:E31"/>
    <mergeCell ref="B4:E4"/>
    <mergeCell ref="A1:K3"/>
    <mergeCell ref="A9:J9"/>
    <mergeCell ref="B8:E8"/>
    <mergeCell ref="B5:E5"/>
    <mergeCell ref="B6:E6"/>
    <mergeCell ref="B7:E7"/>
    <mergeCell ref="A10:K12"/>
    <mergeCell ref="A41:J41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Proposta</vt:lpstr>
      <vt:lpstr>Copeira</vt:lpstr>
      <vt:lpstr>Descritivo dos módulos</vt:lpstr>
      <vt:lpstr>Materiais</vt:lpstr>
      <vt:lpstr>Proposta!Area_de_impressao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2021-08-09T20:18:04Z</dcterms:modified>
</cp:coreProperties>
</file>